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20" windowHeight="10545" tabRatio="875" activeTab="1"/>
  </bookViews>
  <sheets>
    <sheet name="About this Spreadsheet" sheetId="1" r:id="rId1"/>
    <sheet name="Worksheet (Footway)" sheetId="2" r:id="rId2"/>
    <sheet name="Print Sheet (Footway)" sheetId="3" r:id="rId3"/>
    <sheet name="Worksheet (Crossings)" sheetId="4" r:id="rId4"/>
    <sheet name="Print Sheet (Crossings)" sheetId="5" r:id="rId5"/>
    <sheet name="i Guidance_Wording" sheetId="6" state="veryHidden" r:id="rId6"/>
  </sheets>
  <definedNames>
    <definedName name="_xlnm.Print_Area" localSheetId="5">'i Guidance_Wording'!$A$1:$AO$6</definedName>
    <definedName name="_xlnm.Print_Area" localSheetId="4">'Print Sheet (Crossings)'!$A$2:$AT$30</definedName>
    <definedName name="_xlnm.Print_Area" localSheetId="2">'Print Sheet (Footway)'!$A$1:$Z$30</definedName>
    <definedName name="_xlnm.Print_Area" localSheetId="3">'Worksheet (Crossings)'!$C$2:$AR$9</definedName>
    <definedName name="_xlnm.Print_Area" localSheetId="1">'Worksheet (Footway)'!$A$1:$AT$9</definedName>
    <definedName name="Street_Furniture" localSheetId="3">'Worksheet (Crossings)'!$AW$5:$AW$14</definedName>
    <definedName name="Street_Furniture">'Worksheet (Footway)'!$AY$5:$AY$17</definedName>
    <definedName name="YesNoAnswer" localSheetId="3">'Worksheet (Crossings)'!$AW$3:$AW$4</definedName>
    <definedName name="YesNoAnswer">'Worksheet (Footway)'!$AY$3:$AY$4</definedName>
  </definedNames>
  <calcPr fullCalcOnLoad="1"/>
</workbook>
</file>

<file path=xl/sharedStrings.xml><?xml version="1.0" encoding="utf-8"?>
<sst xmlns="http://schemas.openxmlformats.org/spreadsheetml/2006/main" count="535" uniqueCount="170">
  <si>
    <t>Average Flow</t>
  </si>
  <si>
    <t>Total Width</t>
  </si>
  <si>
    <t>Buffer</t>
  </si>
  <si>
    <t>A+</t>
  </si>
  <si>
    <t>A</t>
  </si>
  <si>
    <t>A-</t>
  </si>
  <si>
    <t>B+</t>
  </si>
  <si>
    <t>B-</t>
  </si>
  <si>
    <t>C+</t>
  </si>
  <si>
    <t>C-</t>
  </si>
  <si>
    <t>D</t>
  </si>
  <si>
    <t>E</t>
  </si>
  <si>
    <t>F</t>
  </si>
  <si>
    <t>Min</t>
  </si>
  <si>
    <t>Max</t>
  </si>
  <si>
    <t>Street Furniture 1</t>
  </si>
  <si>
    <t>Street Furniture 2</t>
  </si>
  <si>
    <t>Street Furniture 3</t>
  </si>
  <si>
    <t>Street Furniture 4</t>
  </si>
  <si>
    <t>Building Edge?</t>
  </si>
  <si>
    <t>Kerb Edge?</t>
  </si>
  <si>
    <t>Yes</t>
  </si>
  <si>
    <t>No</t>
  </si>
  <si>
    <t>Type</t>
  </si>
  <si>
    <t>Width of Furniture</t>
  </si>
  <si>
    <t>Street Furniture 5</t>
  </si>
  <si>
    <t>Street Furniture 6</t>
  </si>
  <si>
    <t>Data for Validation Only</t>
  </si>
  <si>
    <t>B</t>
  </si>
  <si>
    <t>C</t>
  </si>
  <si>
    <t>Average Flow (PPH)</t>
  </si>
  <si>
    <t>Pedestrian Comfort Level (PCL)</t>
  </si>
  <si>
    <t>Total Width Required for PCL B+</t>
  </si>
  <si>
    <t>Average PCL</t>
  </si>
  <si>
    <t>Width of Crossing Arm</t>
  </si>
  <si>
    <t>% Time Available to Cross</t>
  </si>
  <si>
    <t>Relative PPH Average</t>
  </si>
  <si>
    <t>Width of Island (for people to pass)</t>
  </si>
  <si>
    <t>Crossing Arm</t>
  </si>
  <si>
    <t>Space for People to Pass</t>
  </si>
  <si>
    <t>Location/Arm</t>
  </si>
  <si>
    <t>Total Available Crossing Time</t>
  </si>
  <si>
    <t>PCL for Average Flows</t>
  </si>
  <si>
    <t>PCL for Peak Flows</t>
  </si>
  <si>
    <t>Pedestrian Level of Comfort (PCL) (Crossing Arm)</t>
  </si>
  <si>
    <t>Clear Width Required For PCL B+</t>
  </si>
  <si>
    <t>Clear Footway Width</t>
  </si>
  <si>
    <t>Area Type</t>
  </si>
  <si>
    <t>Location 1 Eastern Arm</t>
  </si>
  <si>
    <t>Location 1 Western Arm</t>
  </si>
  <si>
    <t>AreaType</t>
  </si>
  <si>
    <t>Peak Hour Multiplier</t>
  </si>
  <si>
    <t>Additional Stress Multiplier</t>
  </si>
  <si>
    <t>Office Retail</t>
  </si>
  <si>
    <t>Residential</t>
  </si>
  <si>
    <t>Tourist Attraction</t>
  </si>
  <si>
    <t>Transport Interchange</t>
  </si>
  <si>
    <t>Location Type</t>
  </si>
  <si>
    <t>Notes</t>
  </si>
  <si>
    <t xml:space="preserve">Location Name </t>
  </si>
  <si>
    <t>Full Footway Width</t>
  </si>
  <si>
    <t>Street Furniture (Single)</t>
  </si>
  <si>
    <t>Static Activity</t>
  </si>
  <si>
    <t>Full Footway Width Changes</t>
  </si>
  <si>
    <t>Location width should be increased. If this is not possible, it is important that the footway is kept as clear as possible.</t>
  </si>
  <si>
    <t>This is likely to be sufficient for street furniture with limited associated static activity such as guard rail, cycle racks and posts.</t>
  </si>
  <si>
    <t>This footway is likely to be very uncomfortable. If it is an existing footway and it is not possible to increase the width it is important that the footway is kept as clear as possible. If it is a design, it is very important to increase the footway width.</t>
  </si>
  <si>
    <t>This footway is likely to be extremely uncomfortable. If it is an existing footway and it is not possible to increase the width it is important that the footway is kept as clear as possible. If it is a design, it is very important to increase the footway width.</t>
  </si>
  <si>
    <t>This is sufficient for street furniture with variable queues such as ATMs and single bus stops. It is important that other street furniture is not placed nearby (within 6m).</t>
  </si>
  <si>
    <t>The positioning of street furniture should be reconsidered and all non-essential street furniture should be removed.</t>
  </si>
  <si>
    <t>This is quite uncomfortable. It is important that other street furniture is not placed nearby (within 6m).</t>
  </si>
  <si>
    <t>If the amount of static activity is consistent throughout the day the width of the footway may have to be increased. If this is not possible, it is important that footways in the area are kept as clear as possible. Soft measures may be possible to reduce the amount of static behaviour e.g. the operation of a queue could be discussed with the operator of an attraction or a meeting point in a less busy area could be created.</t>
  </si>
  <si>
    <t>Location Name</t>
  </si>
  <si>
    <t>Summary Info</t>
  </si>
  <si>
    <t>Impact</t>
  </si>
  <si>
    <t>Mitigation</t>
  </si>
  <si>
    <t>Sign Off</t>
  </si>
  <si>
    <t>Assessed By</t>
  </si>
  <si>
    <t>Reviewed By</t>
  </si>
  <si>
    <t>Date</t>
  </si>
  <si>
    <t>Even when under additional stress, the footway on this site should be comfortable.</t>
  </si>
  <si>
    <t>This level of comfort is appropriate for periods of additional stress for all Area Types</t>
  </si>
  <si>
    <t>This level of comfort is appropriate for periods of additional stress in Office and Retail and Transport Interchange sites.</t>
  </si>
  <si>
    <t>This footway is likely to be very uncomfortable. 
If possible, the footway width should be increased. If this is not possible, it is important that the footway is kept as clear as possible.</t>
  </si>
  <si>
    <t>This footway is likely to be extremely uncomfortable. 
If possible, the footway width should be increased. If this is not possible, it is important that the footway is kept as clear as possible.</t>
  </si>
  <si>
    <t>Pedestrian Level of Comfort (PCL) (Space for people to pass on Island)</t>
  </si>
  <si>
    <t>Pedestrian Level of Comfort (PCL) (Space for people to queue on Island)</t>
  </si>
  <si>
    <t>Notes &amp; Mitigation</t>
  </si>
  <si>
    <t xml:space="preserve">The crossing island should be comfortable for people to pass, at most times. </t>
  </si>
  <si>
    <t>There is not enough space for people to pass one another comfortably. This could be improved by adjusting the signal times, increasing the width of the crossing or a combination of these two measures. The design of the crossing should also be reconsidered - A straight across crossing may work better in this situation.</t>
  </si>
  <si>
    <t xml:space="preserve">There is not enough space for people to use the crossing arm comfortably. This could be improved by adjusting the signal times, increasing the width of the crossing or a combination of these two measures. </t>
  </si>
  <si>
    <t>Any unusable width (&lt;0.6m)</t>
  </si>
  <si>
    <t>Total Footway Width</t>
  </si>
  <si>
    <t>Location width should be increased. If this is not possible, it is important that the footway is kept as clear as possible. If this is a retail area, note that visitors will start to think about avoiding the area.</t>
  </si>
  <si>
    <t>Total Cycle Time</t>
  </si>
  <si>
    <t>Total Width of street furniture and zones</t>
  </si>
  <si>
    <t>Total Unusable Width (Street Furniture, Building and Kerb Edge)</t>
  </si>
  <si>
    <t>Total Street Furniture Impact</t>
  </si>
  <si>
    <t>High Street</t>
  </si>
  <si>
    <t xml:space="preserve">Cycle Parking </t>
  </si>
  <si>
    <t>Signal Box</t>
  </si>
  <si>
    <t>The footway on this site should be comfortable for its intended use at most times. However, you may need to reassess the site in future.</t>
  </si>
  <si>
    <t>Street Furniture (Multiple)</t>
  </si>
  <si>
    <t>The crossing should be comfortable for its intended use, at most times. However you may need to re-assess the crossing in future if significant changes occur in land use or pedestrian activity.</t>
  </si>
  <si>
    <t>The crossing island should be comfortable for people to wait, at most times.</t>
  </si>
  <si>
    <t>This is likely to be sufficient at peak times.</t>
  </si>
  <si>
    <t>This level of queuing may encourage unsafe behaviour. The crossing could be improved by adjusting the signal times, increasing the width of the crossing or a combination of these two measures. The design of the crossing should also be reconsidered - A straight across crossing may work better in this situation.</t>
  </si>
  <si>
    <t>First Edition 2010</t>
  </si>
  <si>
    <t>Thanks are due to:</t>
  </si>
  <si>
    <t>Julie Dye, Tom Frith, and Oliver Lord</t>
  </si>
  <si>
    <t>Rob Edwards</t>
  </si>
  <si>
    <t>Brett Little</t>
  </si>
  <si>
    <t>Dave Condon</t>
  </si>
  <si>
    <t>John Lee</t>
  </si>
  <si>
    <t>Danny Calver</t>
  </si>
  <si>
    <t>Crispin Rees</t>
  </si>
  <si>
    <t>Clare Woodcock and Lucy Godfrey</t>
  </si>
  <si>
    <t>Team led by Elspeth Finch</t>
  </si>
  <si>
    <t>For further Information please contact:</t>
  </si>
  <si>
    <t>Transport for London</t>
  </si>
  <si>
    <t>Palestra</t>
  </si>
  <si>
    <t>197 Blackfriars Road</t>
  </si>
  <si>
    <t>Southwark</t>
  </si>
  <si>
    <t>London</t>
  </si>
  <si>
    <t>SE1 8NJ</t>
  </si>
  <si>
    <t>Website: www.tfl.gov.uk/walking</t>
  </si>
  <si>
    <t>Email: walking@tfl.gov.uk</t>
  </si>
  <si>
    <t>Pedestrian Comfort Level Guidance: Spreadsheet</t>
  </si>
  <si>
    <t xml:space="preserve">Spreadsheet Version 1.1 by Atkins 2010 </t>
  </si>
  <si>
    <t>Both documents were commissioned by Transport for London.</t>
  </si>
  <si>
    <t>This spreadsheet accompanies the "Pedestrian Comfort Guidance" Document, 2010 and instructions for using this spreadsheet are found in that document.</t>
  </si>
  <si>
    <t>Guidance p 9 Location A</t>
  </si>
  <si>
    <t>Guidance p 9 Location B</t>
  </si>
  <si>
    <t>Guidance p 9 Location C</t>
  </si>
  <si>
    <t>Guidance p 9 Location D</t>
  </si>
  <si>
    <t>Peak Hour Flow</t>
  </si>
  <si>
    <t>Ave of Max Activity</t>
  </si>
  <si>
    <t>Ave of Max Multiplier</t>
  </si>
  <si>
    <t>Pedestrian Comfort Level 
(For Average Flows)</t>
  </si>
  <si>
    <t>Pedestrian Comfort Level 
(For Peak Hour Flows)</t>
  </si>
  <si>
    <t>Pedestrian Comfort Level 
(Average of Max Activity)</t>
  </si>
  <si>
    <t>Peak Hour PCL</t>
  </si>
  <si>
    <t>Ave of Max PCL</t>
  </si>
  <si>
    <t>Peak Hour Flow (PPH)</t>
  </si>
  <si>
    <t>Pedestrian Comfort 
(At peak hour flow levels)</t>
  </si>
  <si>
    <t>Pedestrian Comfort 
(Average of Maximum Activity)</t>
  </si>
  <si>
    <t>Pedestrian Comfort at Peak Hour Flow</t>
  </si>
  <si>
    <t>Pedestrian Comfort at Average of Maximum Activity</t>
  </si>
  <si>
    <t>Relative PPH Peak Hour</t>
  </si>
  <si>
    <t>Time Blackout</t>
  </si>
  <si>
    <t>Time on Green Mn</t>
  </si>
  <si>
    <t>Time on Red Man</t>
  </si>
  <si>
    <t>Number of Cycles per Hour</t>
  </si>
  <si>
    <t>Crowding Average (ppmm)</t>
  </si>
  <si>
    <t>Average Flow Crowding (ppmm)</t>
  </si>
  <si>
    <t>Peak Hour Flow Crowding (ppmm)</t>
  </si>
  <si>
    <t>Ave of Max Activity Crowding (ppmm)</t>
  </si>
  <si>
    <t>Crowding Peak Hour (ppmm)</t>
  </si>
  <si>
    <t>Queues on Crossing Island</t>
  </si>
  <si>
    <t>Number of Rows 
(Average Flows)</t>
  </si>
  <si>
    <t>How Many Rows Form?</t>
  </si>
  <si>
    <t>Number Waiting to Cross per Cycle
(Peak Hour Flows)</t>
  </si>
  <si>
    <t>Number Waiting to Cross per Cycle 
(Average Flows)</t>
  </si>
  <si>
    <t>Number of Rows
 (Peak Hour Flows)</t>
  </si>
  <si>
    <t>Signal Timings</t>
  </si>
  <si>
    <t>PCL for Peak Hour Flows</t>
  </si>
  <si>
    <t>Pedestrian Level of Comfort (PCL) (Crossing Arm) at Peak Hour Flows</t>
  </si>
  <si>
    <t>Pedestrian Level of Comfort (Space for people to pass on Island) at Peak Hour Flows</t>
  </si>
  <si>
    <t>Pedestrian Level of Comfort (PCL) (Space for people to queue on Island) at Peak Hour Flows</t>
  </si>
  <si>
    <t>Although in practice it may be possible to walk along the street, the clear footway width is insuffcient for comfortable movement.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</si>
</sst>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 dd\-mmm\-yy"/>
    <numFmt numFmtId="165" formatCode="h:mm"/>
    <numFmt numFmtId="166" formatCode="0.0"/>
    <numFmt numFmtId="167" formatCode="0.000"/>
    <numFmt numFmtId="168" formatCode="0.0000000"/>
    <numFmt numFmtId="169" formatCode="0.000000"/>
    <numFmt numFmtId="170" formatCode="0.00000"/>
    <numFmt numFmtId="171" formatCode="0.0000"/>
    <numFmt numFmtId="172" formatCode="0.00000000"/>
  </numFmts>
  <fonts count="53">
    <font>
      <sz val="10"/>
      <name val="Arial"/>
      <family val="0"/>
    </font>
    <font>
      <u val="single"/>
      <sz val="10"/>
      <color indexed="12"/>
      <name val="Arial"/>
      <family val="2"/>
    </font>
    <font>
      <u val="single"/>
      <sz val="10"/>
      <color indexed="36"/>
      <name val="Arial"/>
      <family val="2"/>
    </font>
    <font>
      <b/>
      <sz val="12"/>
      <name val="Arial"/>
      <family val="2"/>
    </font>
    <font>
      <sz val="11"/>
      <name val="Arial"/>
      <family val="2"/>
    </font>
    <font>
      <sz val="12"/>
      <name val="Arial"/>
      <family val="2"/>
    </font>
    <font>
      <sz val="14"/>
      <name val="Arial"/>
      <family val="2"/>
    </font>
    <font>
      <sz val="9"/>
      <name val="Arial"/>
      <family val="2"/>
    </font>
    <font>
      <b/>
      <sz val="9"/>
      <name val="Arial"/>
      <family val="2"/>
    </font>
    <font>
      <b/>
      <sz val="10"/>
      <name val="Arial"/>
      <family val="2"/>
    </font>
    <font>
      <sz val="8"/>
      <name val="Frutiger 45 Light"/>
      <family val="2"/>
    </font>
    <font>
      <b/>
      <sz val="14"/>
      <name val="Arial"/>
      <family val="2"/>
    </font>
    <font>
      <sz val="8"/>
      <name val="NJFont Book"/>
      <family val="2"/>
    </font>
    <font>
      <sz val="20"/>
      <name val="NJFont Bold"/>
      <family val="2"/>
    </font>
    <font>
      <sz val="1.25"/>
      <color indexed="9"/>
      <name val="Arial"/>
      <family val="0"/>
    </font>
    <font>
      <sz val="10"/>
      <color indexed="9"/>
      <name val="Arial"/>
      <family val="2"/>
    </font>
    <font>
      <sz val="10"/>
      <color indexed="42"/>
      <name val="Arial"/>
      <family val="2"/>
    </font>
    <font>
      <sz val="10"/>
      <color indexed="8"/>
      <name val="Arial"/>
      <family val="2"/>
    </font>
    <font>
      <b/>
      <sz val="10"/>
      <color indexed="56"/>
      <name val="Arial"/>
      <family val="2"/>
    </font>
    <font>
      <b/>
      <sz val="10"/>
      <color indexed="42"/>
      <name val="Arial"/>
      <family val="2"/>
    </font>
    <font>
      <i/>
      <sz val="10"/>
      <color indexed="55"/>
      <name val="Arial"/>
      <family val="2"/>
    </font>
    <font>
      <sz val="10"/>
      <color indexed="49"/>
      <name val="Arial"/>
      <family val="2"/>
    </font>
    <font>
      <b/>
      <sz val="15"/>
      <color indexed="47"/>
      <name val="Arial"/>
      <family val="2"/>
    </font>
    <font>
      <b/>
      <sz val="13"/>
      <color indexed="47"/>
      <name val="Arial"/>
      <family val="2"/>
    </font>
    <font>
      <b/>
      <sz val="11"/>
      <color indexed="47"/>
      <name val="Arial"/>
      <family val="2"/>
    </font>
    <font>
      <sz val="10"/>
      <color indexed="14"/>
      <name val="Arial"/>
      <family val="2"/>
    </font>
    <font>
      <sz val="10"/>
      <color indexed="56"/>
      <name val="Arial"/>
      <family val="2"/>
    </font>
    <font>
      <sz val="10"/>
      <color indexed="12"/>
      <name val="Arial"/>
      <family val="2"/>
    </font>
    <font>
      <b/>
      <sz val="10"/>
      <color indexed="22"/>
      <name val="Arial"/>
      <family val="2"/>
    </font>
    <font>
      <b/>
      <sz val="18"/>
      <color indexed="47"/>
      <name val="Cambria"/>
      <family val="2"/>
    </font>
    <font>
      <b/>
      <sz val="10"/>
      <color indexed="9"/>
      <name val="Arial"/>
      <family val="2"/>
    </font>
    <font>
      <sz val="8"/>
      <name val="Tahoma"/>
      <family val="2"/>
    </font>
    <font>
      <b/>
      <sz val="1.5"/>
      <color indexed="9"/>
      <name val="Arial"/>
      <family val="0"/>
    </font>
    <font>
      <b/>
      <sz val="16"/>
      <color indexed="42"/>
      <name val="Arial"/>
      <family val="0"/>
    </font>
    <font>
      <b/>
      <sz val="22"/>
      <color indexed="9"/>
      <name val="Arial"/>
      <family val="0"/>
    </font>
    <font>
      <sz val="22"/>
      <color indexed="9"/>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20"/>
        <bgColor indexed="64"/>
      </patternFill>
    </fill>
    <fill>
      <patternFill patternType="solid">
        <fgColor indexed="54"/>
        <bgColor indexed="64"/>
      </patternFill>
    </fill>
    <fill>
      <patternFill patternType="solid">
        <fgColor indexed="59"/>
        <bgColor indexed="64"/>
      </patternFill>
    </fill>
    <fill>
      <patternFill patternType="solid">
        <fgColor indexed="60"/>
        <bgColor indexed="64"/>
      </patternFill>
    </fill>
    <fill>
      <patternFill patternType="solid">
        <fgColor indexed="62"/>
        <bgColor indexed="64"/>
      </patternFill>
    </fill>
    <fill>
      <patternFill patternType="solid">
        <fgColor indexed="11"/>
        <bgColor indexed="64"/>
      </patternFill>
    </fill>
    <fill>
      <patternFill patternType="solid">
        <fgColor indexed="50"/>
        <bgColor indexed="64"/>
      </patternFill>
    </fill>
    <fill>
      <patternFill patternType="solid">
        <fgColor indexed="61"/>
        <bgColor indexed="64"/>
      </patternFill>
    </fill>
    <fill>
      <patternFill patternType="solid">
        <fgColor indexed="6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medium"/>
      <bottom style="medium"/>
    </border>
    <border>
      <left style="thin"/>
      <right style="thin"/>
      <top style="medium"/>
      <bottom style="medium"/>
    </border>
    <border>
      <left style="medium"/>
      <right style="thin"/>
      <top style="medium"/>
      <bottom>
        <color indexed="63"/>
      </botto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style="thin"/>
      <bottom style="thin"/>
    </border>
    <border>
      <left>
        <color indexed="63"/>
      </left>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medium"/>
      <top style="thin"/>
      <bottom style="thin"/>
    </border>
    <border>
      <left style="thin"/>
      <right style="medium"/>
      <top>
        <color indexed="63"/>
      </top>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medium"/>
      <top>
        <color indexed="63"/>
      </top>
      <bottom style="thin"/>
    </border>
    <border>
      <left style="thin"/>
      <right style="thin"/>
      <top>
        <color indexed="63"/>
      </top>
      <bottom style="thin"/>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style="thin"/>
      <top>
        <color indexed="63"/>
      </top>
      <bottom style="thin"/>
    </border>
    <border>
      <left style="medium"/>
      <right style="medium"/>
      <top style="thin"/>
      <bottom>
        <color indexed="63"/>
      </bottom>
    </border>
    <border>
      <left>
        <color indexed="63"/>
      </left>
      <right style="thin"/>
      <top>
        <color indexed="63"/>
      </top>
      <bottom>
        <color indexed="63"/>
      </bottom>
    </border>
    <border>
      <left style="medium"/>
      <right style="medium"/>
      <top style="thin"/>
      <bottom style="medium"/>
    </border>
    <border>
      <left style="medium"/>
      <right style="thin"/>
      <top>
        <color indexed="63"/>
      </top>
      <bottom style="thin"/>
    </border>
    <border>
      <left style="thin"/>
      <right style="thin"/>
      <top style="thin"/>
      <bottom>
        <color indexed="63"/>
      </botto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52">
    <xf numFmtId="0" fontId="0" fillId="0" borderId="0" xfId="0" applyAlignment="1">
      <alignment/>
    </xf>
    <xf numFmtId="0" fontId="7" fillId="0" borderId="0" xfId="0" applyFont="1" applyFill="1" applyAlignment="1">
      <alignment/>
    </xf>
    <xf numFmtId="0" fontId="7" fillId="0" borderId="10" xfId="0" applyFont="1" applyFill="1" applyBorder="1" applyAlignment="1">
      <alignment horizontal="center"/>
    </xf>
    <xf numFmtId="0" fontId="7" fillId="0" borderId="10" xfId="0" applyFont="1" applyFill="1" applyBorder="1" applyAlignment="1">
      <alignment/>
    </xf>
    <xf numFmtId="0" fontId="7" fillId="0" borderId="10" xfId="0" applyFont="1" applyFill="1" applyBorder="1" applyAlignment="1" quotePrefix="1">
      <alignment horizontal="center"/>
    </xf>
    <xf numFmtId="2" fontId="4" fillId="0" borderId="0" xfId="0" applyNumberFormat="1" applyFont="1" applyFill="1" applyBorder="1" applyAlignment="1">
      <alignment horizontal="center" vertical="center"/>
    </xf>
    <xf numFmtId="0" fontId="7" fillId="0" borderId="0" xfId="0" applyFont="1" applyFill="1" applyBorder="1" applyAlignment="1">
      <alignment/>
    </xf>
    <xf numFmtId="0" fontId="8" fillId="33"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16" fontId="8" fillId="33" borderId="15" xfId="0" applyNumberFormat="1" applyFont="1" applyFill="1" applyBorder="1" applyAlignment="1">
      <alignment horizontal="center" vertical="center" wrapText="1"/>
    </xf>
    <xf numFmtId="16" fontId="8" fillId="33" borderId="16" xfId="0" applyNumberFormat="1" applyFont="1" applyFill="1" applyBorder="1" applyAlignment="1">
      <alignment horizontal="center" vertical="center" wrapText="1"/>
    </xf>
    <xf numFmtId="0" fontId="7" fillId="0" borderId="17"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center"/>
    </xf>
    <xf numFmtId="1" fontId="7" fillId="0" borderId="0" xfId="0" applyNumberFormat="1" applyFont="1" applyFill="1" applyBorder="1" applyAlignment="1">
      <alignment horizontal="center"/>
    </xf>
    <xf numFmtId="1" fontId="7" fillId="0" borderId="0" xfId="0" applyNumberFormat="1" applyFont="1" applyFill="1" applyBorder="1" applyAlignment="1" quotePrefix="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0" borderId="18" xfId="0" applyFont="1" applyFill="1" applyBorder="1" applyAlignment="1">
      <alignment vertical="center" wrapText="1"/>
    </xf>
    <xf numFmtId="0" fontId="7" fillId="0" borderId="19" xfId="0" applyFont="1" applyFill="1" applyBorder="1" applyAlignment="1">
      <alignment horizontal="left"/>
    </xf>
    <xf numFmtId="0" fontId="7" fillId="0" borderId="20" xfId="0" applyFont="1" applyFill="1" applyBorder="1" applyAlignment="1">
      <alignment horizontal="left"/>
    </xf>
    <xf numFmtId="0" fontId="7" fillId="0" borderId="21" xfId="0" applyFont="1" applyFill="1" applyBorder="1" applyAlignment="1">
      <alignment horizontal="left"/>
    </xf>
    <xf numFmtId="0" fontId="8" fillId="34" borderId="10" xfId="0" applyFont="1" applyFill="1" applyBorder="1" applyAlignment="1">
      <alignment horizontal="center" vertical="center" wrapText="1"/>
    </xf>
    <xf numFmtId="0" fontId="8" fillId="37" borderId="12" xfId="0" applyFont="1" applyFill="1" applyBorder="1" applyAlignment="1">
      <alignment horizontal="center" vertical="center" wrapText="1"/>
    </xf>
    <xf numFmtId="0" fontId="8" fillId="37" borderId="13" xfId="0" applyFont="1" applyFill="1" applyBorder="1" applyAlignment="1">
      <alignment horizontal="center" vertical="center" wrapText="1"/>
    </xf>
    <xf numFmtId="16" fontId="8" fillId="37" borderId="22" xfId="0" applyNumberFormat="1" applyFont="1" applyFill="1" applyBorder="1" applyAlignment="1">
      <alignment horizontal="center" vertical="center" wrapText="1"/>
    </xf>
    <xf numFmtId="16" fontId="8" fillId="37" borderId="23" xfId="0" applyNumberFormat="1" applyFont="1" applyFill="1" applyBorder="1" applyAlignment="1">
      <alignment horizontal="center" vertical="center" wrapText="1"/>
    </xf>
    <xf numFmtId="0" fontId="10" fillId="0" borderId="0" xfId="0" applyFont="1" applyAlignment="1">
      <alignment/>
    </xf>
    <xf numFmtId="0" fontId="0"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2" fontId="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2" fontId="5" fillId="0" borderId="0" xfId="0" applyNumberFormat="1" applyFont="1" applyFill="1" applyBorder="1" applyAlignment="1">
      <alignment horizontal="left" vertical="top" wrapText="1"/>
    </xf>
    <xf numFmtId="0" fontId="7" fillId="0" borderId="0" xfId="0" applyFont="1" applyFill="1" applyBorder="1" applyAlignment="1" quotePrefix="1">
      <alignment horizontal="center"/>
    </xf>
    <xf numFmtId="0" fontId="7" fillId="0" borderId="0" xfId="0" applyFont="1" applyFill="1" applyBorder="1" applyAlignment="1">
      <alignment vertical="center"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53" applyFont="1" applyFill="1" applyBorder="1" applyAlignment="1" applyProtection="1">
      <alignment horizontal="center" vertical="center"/>
      <protection/>
    </xf>
    <xf numFmtId="0" fontId="4" fillId="0" borderId="0" xfId="0" applyFont="1" applyFill="1" applyBorder="1" applyAlignment="1">
      <alignment vertical="top" wrapText="1"/>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8" fillId="0" borderId="24"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7" fillId="0" borderId="26" xfId="0" applyFont="1" applyFill="1" applyBorder="1" applyAlignment="1" applyProtection="1">
      <alignment horizontal="left"/>
      <protection locked="0"/>
    </xf>
    <xf numFmtId="0" fontId="7" fillId="33" borderId="27" xfId="0" applyFont="1" applyFill="1" applyBorder="1" applyAlignment="1" applyProtection="1">
      <alignment horizontal="center"/>
      <protection locked="0"/>
    </xf>
    <xf numFmtId="0" fontId="7" fillId="36" borderId="28" xfId="0" applyFont="1" applyFill="1" applyBorder="1" applyAlignment="1" applyProtection="1">
      <alignment horizontal="center"/>
      <protection locked="0"/>
    </xf>
    <xf numFmtId="0" fontId="7" fillId="37" borderId="2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7" fillId="34" borderId="27" xfId="0" applyFont="1" applyFill="1" applyBorder="1" applyAlignment="1" applyProtection="1">
      <alignment horizontal="center"/>
      <protection locked="0"/>
    </xf>
    <xf numFmtId="0" fontId="7" fillId="34" borderId="28" xfId="0" applyFont="1" applyFill="1" applyBorder="1" applyAlignment="1" applyProtection="1">
      <alignment horizontal="center"/>
      <protection locked="0"/>
    </xf>
    <xf numFmtId="0" fontId="7" fillId="34" borderId="29" xfId="0" applyFont="1" applyFill="1" applyBorder="1" applyAlignment="1" applyProtection="1">
      <alignment horizontal="center"/>
      <protection locked="0"/>
    </xf>
    <xf numFmtId="0" fontId="7" fillId="34" borderId="30" xfId="0" applyFont="1" applyFill="1" applyBorder="1" applyAlignment="1" applyProtection="1">
      <alignment horizontal="center"/>
      <protection locked="0"/>
    </xf>
    <xf numFmtId="0" fontId="7" fillId="34" borderId="31" xfId="0" applyFont="1" applyFill="1" applyBorder="1" applyAlignment="1" applyProtection="1">
      <alignment horizontal="center"/>
      <protection locked="0"/>
    </xf>
    <xf numFmtId="0" fontId="7" fillId="0" borderId="32" xfId="0" applyFont="1" applyFill="1" applyBorder="1" applyAlignment="1" applyProtection="1">
      <alignment horizontal="left"/>
      <protection locked="0"/>
    </xf>
    <xf numFmtId="0" fontId="7" fillId="0" borderId="10" xfId="0" applyFont="1" applyFill="1" applyBorder="1" applyAlignment="1" applyProtection="1">
      <alignment horizontal="center"/>
      <protection locked="0"/>
    </xf>
    <xf numFmtId="0" fontId="7" fillId="0" borderId="33" xfId="0" applyFont="1" applyFill="1" applyBorder="1" applyAlignment="1" applyProtection="1">
      <alignment horizontal="center"/>
      <protection locked="0"/>
    </xf>
    <xf numFmtId="0" fontId="7" fillId="34" borderId="17" xfId="0" applyFont="1" applyFill="1" applyBorder="1" applyAlignment="1" applyProtection="1">
      <alignment horizontal="center"/>
      <protection locked="0"/>
    </xf>
    <xf numFmtId="0" fontId="7" fillId="34" borderId="10" xfId="0" applyFont="1" applyFill="1" applyBorder="1" applyAlignment="1" applyProtection="1">
      <alignment horizontal="center"/>
      <protection locked="0"/>
    </xf>
    <xf numFmtId="0" fontId="7" fillId="34" borderId="34" xfId="0" applyFont="1" applyFill="1" applyBorder="1" applyAlignment="1" applyProtection="1">
      <alignment horizontal="center"/>
      <protection locked="0"/>
    </xf>
    <xf numFmtId="0" fontId="7" fillId="34" borderId="35" xfId="0" applyFont="1" applyFill="1" applyBorder="1" applyAlignment="1" applyProtection="1">
      <alignment horizontal="center"/>
      <protection locked="0"/>
    </xf>
    <xf numFmtId="0" fontId="7" fillId="34" borderId="36" xfId="0" applyFont="1" applyFill="1" applyBorder="1" applyAlignment="1" applyProtection="1">
      <alignment horizontal="center"/>
      <protection locked="0"/>
    </xf>
    <xf numFmtId="0" fontId="7" fillId="0" borderId="37" xfId="0" applyFont="1" applyFill="1" applyBorder="1" applyAlignment="1" applyProtection="1">
      <alignment horizontal="left"/>
      <protection locked="0"/>
    </xf>
    <xf numFmtId="0" fontId="7" fillId="0" borderId="38" xfId="0" applyFont="1" applyFill="1" applyBorder="1" applyAlignment="1" applyProtection="1">
      <alignment horizontal="center"/>
      <protection locked="0"/>
    </xf>
    <xf numFmtId="1" fontId="7" fillId="34" borderId="10" xfId="0" applyNumberFormat="1" applyFont="1" applyFill="1" applyBorder="1" applyAlignment="1" applyProtection="1" quotePrefix="1">
      <alignment horizontal="center"/>
      <protection locked="0"/>
    </xf>
    <xf numFmtId="1" fontId="7" fillId="34" borderId="36" xfId="0" applyNumberFormat="1" applyFont="1" applyFill="1" applyBorder="1" applyAlignment="1" applyProtection="1" quotePrefix="1">
      <alignment horizontal="center"/>
      <protection locked="0"/>
    </xf>
    <xf numFmtId="0" fontId="7" fillId="33" borderId="17" xfId="0" applyFont="1" applyFill="1" applyBorder="1" applyAlignment="1" applyProtection="1">
      <alignment horizontal="center"/>
      <protection locked="0"/>
    </xf>
    <xf numFmtId="0" fontId="7" fillId="36" borderId="10" xfId="0" applyFont="1" applyFill="1" applyBorder="1" applyAlignment="1" applyProtection="1">
      <alignment horizontal="center"/>
      <protection locked="0"/>
    </xf>
    <xf numFmtId="0" fontId="5" fillId="0" borderId="1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protection locked="0"/>
    </xf>
    <xf numFmtId="0" fontId="7" fillId="0" borderId="20" xfId="0" applyFont="1" applyFill="1" applyBorder="1" applyAlignment="1" applyProtection="1">
      <alignment horizontal="left"/>
      <protection locked="0"/>
    </xf>
    <xf numFmtId="0" fontId="7" fillId="0" borderId="21" xfId="0" applyFont="1" applyFill="1" applyBorder="1" applyAlignment="1" applyProtection="1">
      <alignment horizontal="left"/>
      <protection locked="0"/>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xf>
    <xf numFmtId="0" fontId="11" fillId="34" borderId="10" xfId="0" applyFont="1" applyFill="1" applyBorder="1" applyAlignment="1">
      <alignment horizontal="center" vertical="center" wrapText="1"/>
    </xf>
    <xf numFmtId="0" fontId="6" fillId="0" borderId="0" xfId="0" applyFont="1" applyFill="1" applyBorder="1" applyAlignment="1">
      <alignment vertical="top" wrapText="1"/>
    </xf>
    <xf numFmtId="0" fontId="6" fillId="0" borderId="0" xfId="0" applyFont="1" applyFill="1" applyBorder="1" applyAlignment="1">
      <alignment/>
    </xf>
    <xf numFmtId="0" fontId="11" fillId="38" borderId="10" xfId="0" applyFont="1" applyFill="1" applyBorder="1" applyAlignment="1">
      <alignment horizontal="center" vertical="center" wrapText="1"/>
    </xf>
    <xf numFmtId="0" fontId="11" fillId="38" borderId="0" xfId="0" applyFont="1" applyFill="1" applyBorder="1" applyAlignment="1">
      <alignment horizontal="center" vertical="top" wrapText="1"/>
    </xf>
    <xf numFmtId="0" fontId="11" fillId="34" borderId="0" xfId="0"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applyAlignment="1">
      <alignment vertical="top" wrapText="1"/>
    </xf>
    <xf numFmtId="0" fontId="3" fillId="34" borderId="10" xfId="0" applyFont="1" applyFill="1" applyBorder="1" applyAlignment="1">
      <alignment horizontal="center" vertical="center" wrapText="1"/>
    </xf>
    <xf numFmtId="0" fontId="5" fillId="0" borderId="0" xfId="0" applyFont="1" applyFill="1" applyBorder="1" applyAlignment="1">
      <alignment/>
    </xf>
    <xf numFmtId="0" fontId="3" fillId="0" borderId="10" xfId="0" applyFont="1" applyFill="1" applyBorder="1" applyAlignment="1">
      <alignment horizontal="center" vertical="center" wrapText="1"/>
    </xf>
    <xf numFmtId="0" fontId="3" fillId="38" borderId="0" xfId="0" applyFont="1" applyFill="1" applyBorder="1" applyAlignment="1">
      <alignment horizontal="center" vertical="top" wrapText="1"/>
    </xf>
    <xf numFmtId="0" fontId="3" fillId="38" borderId="10" xfId="0" applyFont="1" applyFill="1" applyBorder="1" applyAlignment="1">
      <alignment horizontal="center" vertical="center" wrapText="1"/>
    </xf>
    <xf numFmtId="0" fontId="3" fillId="38" borderId="36" xfId="0" applyFont="1" applyFill="1" applyBorder="1" applyAlignment="1">
      <alignment horizontal="center" vertical="center" wrapText="1"/>
    </xf>
    <xf numFmtId="0" fontId="5" fillId="0" borderId="0" xfId="0" applyFont="1" applyFill="1" applyBorder="1" applyAlignment="1" applyProtection="1">
      <alignment vertical="top" wrapText="1"/>
      <protection locked="0"/>
    </xf>
    <xf numFmtId="0" fontId="12" fillId="0" borderId="0" xfId="0" applyFont="1" applyAlignment="1">
      <alignment/>
    </xf>
    <xf numFmtId="0" fontId="13" fillId="0" borderId="0" xfId="0" applyFont="1" applyAlignment="1">
      <alignment/>
    </xf>
    <xf numFmtId="0" fontId="12" fillId="0" borderId="0" xfId="0" applyFont="1" applyAlignment="1">
      <alignment wrapText="1"/>
    </xf>
    <xf numFmtId="0" fontId="10" fillId="0" borderId="0" xfId="0" applyFont="1" applyAlignment="1">
      <alignment wrapText="1"/>
    </xf>
    <xf numFmtId="0" fontId="10" fillId="0" borderId="0" xfId="0" applyFont="1" applyAlignment="1" applyProtection="1">
      <alignment/>
      <protection hidden="1"/>
    </xf>
    <xf numFmtId="0" fontId="10" fillId="0" borderId="39" xfId="0" applyFont="1" applyBorder="1" applyAlignment="1" applyProtection="1">
      <alignment/>
      <protection hidden="1"/>
    </xf>
    <xf numFmtId="0" fontId="10" fillId="39" borderId="40" xfId="0" applyFont="1" applyFill="1" applyBorder="1" applyAlignment="1" applyProtection="1">
      <alignment horizontal="center"/>
      <protection hidden="1"/>
    </xf>
    <xf numFmtId="0" fontId="10" fillId="39" borderId="12" xfId="0" applyFont="1" applyFill="1" applyBorder="1" applyAlignment="1" applyProtection="1">
      <alignment horizontal="center"/>
      <protection hidden="1"/>
    </xf>
    <xf numFmtId="0" fontId="10" fillId="39" borderId="41" xfId="0" applyFont="1" applyFill="1" applyBorder="1" applyAlignment="1" applyProtection="1">
      <alignment horizontal="center"/>
      <protection hidden="1"/>
    </xf>
    <xf numFmtId="0" fontId="10" fillId="39" borderId="26" xfId="0" applyFont="1" applyFill="1" applyBorder="1" applyAlignment="1" applyProtection="1">
      <alignment vertical="top" wrapText="1"/>
      <protection hidden="1"/>
    </xf>
    <xf numFmtId="0" fontId="10" fillId="0" borderId="42" xfId="0" applyFont="1" applyBorder="1" applyAlignment="1" applyProtection="1">
      <alignment horizontal="center" vertical="top" wrapText="1"/>
      <protection hidden="1"/>
    </xf>
    <xf numFmtId="0" fontId="10" fillId="39" borderId="32" xfId="0" applyFont="1" applyFill="1" applyBorder="1" applyAlignment="1" applyProtection="1">
      <alignment vertical="top" wrapText="1"/>
      <protection hidden="1"/>
    </xf>
    <xf numFmtId="0" fontId="10" fillId="39" borderId="43" xfId="0" applyFont="1" applyFill="1" applyBorder="1" applyAlignment="1" applyProtection="1">
      <alignment vertical="top" wrapText="1"/>
      <protection hidden="1"/>
    </xf>
    <xf numFmtId="0" fontId="10" fillId="0" borderId="44" xfId="0" applyFont="1" applyBorder="1" applyAlignment="1" applyProtection="1">
      <alignment horizontal="center" vertical="top" wrapText="1"/>
      <protection hidden="1"/>
    </xf>
    <xf numFmtId="0" fontId="10" fillId="39" borderId="45" xfId="0" applyFont="1" applyFill="1" applyBorder="1" applyAlignment="1" applyProtection="1">
      <alignment vertical="top" wrapText="1"/>
      <protection hidden="1"/>
    </xf>
    <xf numFmtId="0" fontId="10" fillId="0" borderId="0" xfId="0" applyFont="1" applyBorder="1" applyAlignment="1" applyProtection="1">
      <alignment/>
      <protection hidden="1"/>
    </xf>
    <xf numFmtId="0" fontId="10" fillId="0" borderId="0" xfId="0" applyFont="1" applyBorder="1" applyAlignment="1" applyProtection="1">
      <alignment horizontal="center" vertical="top" wrapText="1"/>
      <protection hidden="1"/>
    </xf>
    <xf numFmtId="0" fontId="10" fillId="39" borderId="0" xfId="0" applyFont="1" applyFill="1" applyBorder="1" applyAlignment="1" applyProtection="1">
      <alignment horizontal="center"/>
      <protection hidden="1"/>
    </xf>
    <xf numFmtId="0" fontId="10" fillId="39" borderId="0" xfId="0" applyFont="1" applyFill="1" applyBorder="1" applyAlignment="1" applyProtection="1">
      <alignment vertical="top" wrapText="1"/>
      <protection hidden="1"/>
    </xf>
    <xf numFmtId="0" fontId="7" fillId="0" borderId="10" xfId="0" applyFont="1" applyFill="1" applyBorder="1" applyAlignment="1" applyProtection="1">
      <alignment horizontal="center"/>
      <protection hidden="1"/>
    </xf>
    <xf numFmtId="1" fontId="7" fillId="33" borderId="46" xfId="0" applyNumberFormat="1" applyFont="1" applyFill="1" applyBorder="1" applyAlignment="1" applyProtection="1">
      <alignment horizontal="center"/>
      <protection hidden="1"/>
    </xf>
    <xf numFmtId="1" fontId="7" fillId="36" borderId="10" xfId="0" applyNumberFormat="1" applyFont="1" applyFill="1" applyBorder="1" applyAlignment="1" applyProtection="1">
      <alignment horizontal="center" wrapText="1"/>
      <protection hidden="1"/>
    </xf>
    <xf numFmtId="1" fontId="7" fillId="37" borderId="26" xfId="0" applyNumberFormat="1" applyFont="1" applyFill="1" applyBorder="1" applyAlignment="1" applyProtection="1">
      <alignment horizontal="center"/>
      <protection hidden="1"/>
    </xf>
    <xf numFmtId="2" fontId="7" fillId="33" borderId="17" xfId="0" applyNumberFormat="1" applyFont="1" applyFill="1" applyBorder="1" applyAlignment="1" applyProtection="1">
      <alignment horizontal="center"/>
      <protection hidden="1"/>
    </xf>
    <xf numFmtId="2" fontId="7" fillId="33" borderId="27" xfId="0" applyNumberFormat="1" applyFont="1" applyFill="1" applyBorder="1" applyAlignment="1" applyProtection="1">
      <alignment horizontal="center"/>
      <protection hidden="1"/>
    </xf>
    <xf numFmtId="2" fontId="7" fillId="36" borderId="27" xfId="0" applyNumberFormat="1" applyFont="1" applyFill="1" applyBorder="1" applyAlignment="1" applyProtection="1">
      <alignment horizontal="center"/>
      <protection hidden="1"/>
    </xf>
    <xf numFmtId="2" fontId="7" fillId="37" borderId="27" xfId="0" applyNumberFormat="1" applyFont="1" applyFill="1" applyBorder="1" applyAlignment="1" applyProtection="1">
      <alignment horizontal="center"/>
      <protection hidden="1"/>
    </xf>
    <xf numFmtId="2" fontId="7" fillId="37" borderId="28" xfId="0" applyNumberFormat="1" applyFont="1" applyFill="1" applyBorder="1" applyAlignment="1" applyProtection="1">
      <alignment horizontal="center"/>
      <protection hidden="1"/>
    </xf>
    <xf numFmtId="2" fontId="7" fillId="37" borderId="29" xfId="0" applyNumberFormat="1" applyFont="1" applyFill="1" applyBorder="1" applyAlignment="1" applyProtection="1">
      <alignment horizontal="center"/>
      <protection hidden="1"/>
    </xf>
    <xf numFmtId="1" fontId="7" fillId="33" borderId="17" xfId="0" applyNumberFormat="1" applyFont="1" applyFill="1" applyBorder="1" applyAlignment="1" applyProtection="1">
      <alignment horizontal="center"/>
      <protection hidden="1"/>
    </xf>
    <xf numFmtId="1" fontId="7" fillId="37" borderId="32" xfId="0" applyNumberFormat="1" applyFont="1" applyFill="1" applyBorder="1" applyAlignment="1" applyProtection="1">
      <alignment horizontal="center"/>
      <protection hidden="1"/>
    </xf>
    <xf numFmtId="0" fontId="7" fillId="0" borderId="10" xfId="0" applyFont="1" applyFill="1" applyBorder="1" applyAlignment="1" applyProtection="1">
      <alignment/>
      <protection hidden="1"/>
    </xf>
    <xf numFmtId="1" fontId="7" fillId="0" borderId="10" xfId="0" applyNumberFormat="1" applyFont="1" applyFill="1" applyBorder="1" applyAlignment="1" applyProtection="1" quotePrefix="1">
      <alignment horizontal="center"/>
      <protection hidden="1"/>
    </xf>
    <xf numFmtId="0" fontId="7" fillId="0" borderId="0" xfId="0" applyFont="1" applyFill="1" applyAlignment="1" applyProtection="1">
      <alignment/>
      <protection hidden="1"/>
    </xf>
    <xf numFmtId="0" fontId="7" fillId="0" borderId="10" xfId="0" applyFont="1" applyFill="1" applyBorder="1" applyAlignment="1" applyProtection="1" quotePrefix="1">
      <alignment horizontal="center"/>
      <protection hidden="1"/>
    </xf>
    <xf numFmtId="0" fontId="7" fillId="0" borderId="10" xfId="0" applyFont="1" applyFill="1" applyBorder="1" applyAlignment="1" applyProtection="1">
      <alignment horizontal="center" wrapText="1"/>
      <protection hidden="1"/>
    </xf>
    <xf numFmtId="0" fontId="7" fillId="0" borderId="10" xfId="0" applyFont="1" applyFill="1" applyBorder="1" applyAlignment="1" applyProtection="1">
      <alignment horizontal="left"/>
      <protection hidden="1"/>
    </xf>
    <xf numFmtId="1" fontId="7" fillId="0" borderId="10" xfId="0" applyNumberFormat="1" applyFont="1" applyFill="1" applyBorder="1" applyAlignment="1" applyProtection="1">
      <alignment horizontal="left"/>
      <protection hidden="1"/>
    </xf>
    <xf numFmtId="0" fontId="3" fillId="0" borderId="1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vertical="center" wrapText="1"/>
      <protection hidden="1"/>
    </xf>
    <xf numFmtId="3" fontId="3" fillId="0" borderId="10" xfId="0" applyNumberFormat="1" applyFont="1" applyFill="1" applyBorder="1" applyAlignment="1" applyProtection="1">
      <alignment horizontal="center" vertical="center" wrapText="1"/>
      <protection hidden="1"/>
    </xf>
    <xf numFmtId="3" fontId="5" fillId="0" borderId="0" xfId="0" applyNumberFormat="1" applyFont="1" applyFill="1" applyBorder="1" applyAlignment="1" applyProtection="1">
      <alignment horizontal="left" vertical="center" wrapText="1"/>
      <protection hidden="1"/>
    </xf>
    <xf numFmtId="0" fontId="3" fillId="0" borderId="47" xfId="0" applyFont="1" applyFill="1" applyBorder="1" applyAlignment="1" applyProtection="1">
      <alignment horizontal="center" vertical="center" wrapText="1"/>
      <protection hidden="1"/>
    </xf>
    <xf numFmtId="0" fontId="3" fillId="0" borderId="36"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top" wrapText="1"/>
      <protection hidden="1"/>
    </xf>
    <xf numFmtId="2" fontId="5"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2" fontId="5" fillId="0" borderId="38" xfId="0" applyNumberFormat="1" applyFont="1" applyFill="1" applyBorder="1" applyAlignment="1" applyProtection="1">
      <alignment horizontal="center" vertical="center"/>
      <protection hidden="1"/>
    </xf>
    <xf numFmtId="2" fontId="5" fillId="0" borderId="10" xfId="0" applyNumberFormat="1" applyFont="1" applyFill="1" applyBorder="1" applyAlignment="1" applyProtection="1">
      <alignment horizontal="center" vertical="center"/>
      <protection hidden="1"/>
    </xf>
    <xf numFmtId="0" fontId="5" fillId="0" borderId="1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5" fillId="0" borderId="10" xfId="0" applyFont="1" applyFill="1" applyBorder="1" applyAlignment="1" applyProtection="1">
      <alignment horizontal="center" vertical="center" wrapText="1"/>
      <protection hidden="1"/>
    </xf>
    <xf numFmtId="0" fontId="7" fillId="34" borderId="28" xfId="0" applyFont="1" applyFill="1" applyBorder="1" applyAlignment="1" applyProtection="1">
      <alignment horizontal="center"/>
      <protection hidden="1"/>
    </xf>
    <xf numFmtId="9" fontId="7" fillId="34" borderId="28" xfId="0" applyNumberFormat="1" applyFont="1" applyFill="1" applyBorder="1" applyAlignment="1" applyProtection="1">
      <alignment horizontal="center"/>
      <protection hidden="1"/>
    </xf>
    <xf numFmtId="1" fontId="7" fillId="33" borderId="27" xfId="0" applyNumberFormat="1" applyFont="1" applyFill="1" applyBorder="1" applyAlignment="1" applyProtection="1">
      <alignment horizontal="center"/>
      <protection hidden="1"/>
    </xf>
    <xf numFmtId="1" fontId="7" fillId="36" borderId="28" xfId="0" applyNumberFormat="1" applyFont="1" applyFill="1" applyBorder="1" applyAlignment="1" applyProtection="1">
      <alignment horizontal="center"/>
      <protection hidden="1"/>
    </xf>
    <xf numFmtId="1" fontId="7" fillId="34" borderId="10" xfId="0" applyNumberFormat="1" applyFont="1" applyFill="1" applyBorder="1" applyAlignment="1" applyProtection="1">
      <alignment horizontal="center"/>
      <protection hidden="1"/>
    </xf>
    <xf numFmtId="0" fontId="7" fillId="33" borderId="27" xfId="0" applyFont="1" applyFill="1" applyBorder="1" applyAlignment="1" applyProtection="1">
      <alignment horizontal="center"/>
      <protection hidden="1"/>
    </xf>
    <xf numFmtId="0" fontId="7" fillId="36" borderId="28" xfId="0" applyFont="1" applyFill="1" applyBorder="1" applyAlignment="1" applyProtection="1">
      <alignment horizontal="center"/>
      <protection hidden="1"/>
    </xf>
    <xf numFmtId="0" fontId="7" fillId="34" borderId="10" xfId="0" applyFont="1" applyFill="1" applyBorder="1" applyAlignment="1" applyProtection="1">
      <alignment horizontal="center"/>
      <protection hidden="1"/>
    </xf>
    <xf numFmtId="9" fontId="7" fillId="34" borderId="10" xfId="0" applyNumberFormat="1" applyFont="1" applyFill="1" applyBorder="1" applyAlignment="1" applyProtection="1">
      <alignment horizontal="center"/>
      <protection hidden="1"/>
    </xf>
    <xf numFmtId="1" fontId="7" fillId="36" borderId="10" xfId="0" applyNumberFormat="1" applyFont="1" applyFill="1" applyBorder="1" applyAlignment="1" applyProtection="1">
      <alignment horizontal="center"/>
      <protection hidden="1"/>
    </xf>
    <xf numFmtId="0" fontId="7" fillId="33" borderId="17" xfId="0" applyFont="1" applyFill="1" applyBorder="1" applyAlignment="1" applyProtection="1">
      <alignment horizontal="center"/>
      <protection hidden="1"/>
    </xf>
    <xf numFmtId="0" fontId="7" fillId="36" borderId="10" xfId="0" applyFont="1" applyFill="1" applyBorder="1" applyAlignment="1" applyProtection="1">
      <alignment horizontal="center"/>
      <protection hidden="1"/>
    </xf>
    <xf numFmtId="0" fontId="8" fillId="0" borderId="0" xfId="0" applyFont="1" applyFill="1" applyBorder="1" applyAlignment="1" applyProtection="1">
      <alignment horizontal="center" vertical="center" wrapText="1"/>
      <protection hidden="1"/>
    </xf>
    <xf numFmtId="16" fontId="8" fillId="0" borderId="0" xfId="0" applyNumberFormat="1" applyFont="1" applyFill="1" applyBorder="1" applyAlignment="1" applyProtection="1">
      <alignment horizontal="center" vertical="center" wrapText="1"/>
      <protection hidden="1"/>
    </xf>
    <xf numFmtId="2" fontId="7"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vertical="top" wrapText="1"/>
      <protection hidden="1"/>
    </xf>
    <xf numFmtId="0" fontId="4" fillId="0" borderId="0" xfId="0" applyFont="1" applyFill="1" applyBorder="1" applyAlignment="1" applyProtection="1">
      <alignment vertical="top" wrapText="1"/>
      <protection hidden="1"/>
    </xf>
    <xf numFmtId="2"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wrapText="1"/>
      <protection hidden="1"/>
    </xf>
    <xf numFmtId="0" fontId="4" fillId="0" borderId="0" xfId="0" applyFont="1" applyFill="1" applyBorder="1" applyAlignment="1" applyProtection="1">
      <alignment horizontal="left" vertical="top" wrapText="1"/>
      <protection hidden="1"/>
    </xf>
    <xf numFmtId="2" fontId="4" fillId="0" borderId="0" xfId="0" applyNumberFormat="1"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wrapText="1"/>
      <protection locked="0"/>
    </xf>
    <xf numFmtId="0" fontId="8" fillId="0" borderId="18" xfId="0" applyFont="1" applyFill="1" applyBorder="1" applyAlignment="1" applyProtection="1">
      <alignment vertical="center" wrapText="1"/>
      <protection locked="0"/>
    </xf>
    <xf numFmtId="0" fontId="8" fillId="33" borderId="11" xfId="0" applyFont="1" applyFill="1" applyBorder="1" applyAlignment="1" applyProtection="1">
      <alignment horizontal="center" vertical="center" wrapText="1"/>
      <protection locked="0"/>
    </xf>
    <xf numFmtId="0" fontId="8" fillId="36" borderId="12" xfId="0" applyFont="1" applyFill="1" applyBorder="1" applyAlignment="1" applyProtection="1">
      <alignment horizontal="center" vertical="center" wrapText="1"/>
      <protection locked="0"/>
    </xf>
    <xf numFmtId="0" fontId="8" fillId="37"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8" fillId="34" borderId="40" xfId="0" applyFont="1" applyFill="1" applyBorder="1" applyAlignment="1" applyProtection="1">
      <alignment horizontal="center" vertical="center" wrapText="1"/>
      <protection locked="0"/>
    </xf>
    <xf numFmtId="0" fontId="8" fillId="34" borderId="12" xfId="0" applyFont="1" applyFill="1" applyBorder="1" applyAlignment="1" applyProtection="1">
      <alignment horizontal="center" vertical="center" wrapText="1"/>
      <protection locked="0"/>
    </xf>
    <xf numFmtId="0" fontId="8" fillId="34" borderId="41" xfId="0" applyFont="1" applyFill="1" applyBorder="1" applyAlignment="1" applyProtection="1">
      <alignment horizontal="center" vertical="center" wrapText="1"/>
      <protection locked="0"/>
    </xf>
    <xf numFmtId="0" fontId="8" fillId="34" borderId="11" xfId="0" applyFont="1" applyFill="1" applyBorder="1" applyAlignment="1" applyProtection="1">
      <alignment horizontal="center" vertical="center" wrapText="1"/>
      <protection locked="0"/>
    </xf>
    <xf numFmtId="0" fontId="8" fillId="34" borderId="4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protection locked="0"/>
    </xf>
    <xf numFmtId="0" fontId="7" fillId="37" borderId="10" xfId="0" applyFont="1" applyFill="1" applyBorder="1" applyAlignment="1" applyProtection="1">
      <alignment horizontal="center"/>
      <protection locked="0"/>
    </xf>
    <xf numFmtId="0" fontId="12" fillId="0" borderId="0" xfId="0" applyFont="1" applyAlignment="1">
      <alignment horizontal="left" wrapText="1"/>
    </xf>
    <xf numFmtId="0" fontId="8" fillId="34" borderId="49"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50" xfId="0" applyFont="1" applyBorder="1" applyAlignment="1">
      <alignment horizontal="center" vertical="center" wrapText="1"/>
    </xf>
    <xf numFmtId="0" fontId="8" fillId="40" borderId="51" xfId="0" applyFont="1" applyFill="1" applyBorder="1" applyAlignment="1">
      <alignment/>
    </xf>
    <xf numFmtId="0" fontId="0" fillId="40" borderId="51" xfId="0" applyFont="1" applyFill="1" applyBorder="1" applyAlignment="1">
      <alignment/>
    </xf>
    <xf numFmtId="0" fontId="0" fillId="0" borderId="11" xfId="0" applyFont="1" applyBorder="1" applyAlignment="1">
      <alignment horizontal="center" vertical="center" wrapText="1"/>
    </xf>
    <xf numFmtId="0" fontId="8" fillId="33" borderId="49"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0" borderId="49"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37" borderId="16" xfId="0" applyFont="1" applyFill="1" applyBorder="1" applyAlignment="1">
      <alignment horizontal="center" vertical="center" wrapText="1"/>
    </xf>
    <xf numFmtId="0" fontId="8" fillId="37"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3" fillId="38" borderId="52" xfId="0" applyFont="1" applyFill="1" applyBorder="1" applyAlignment="1">
      <alignment horizontal="center" vertical="top" wrapText="1"/>
    </xf>
    <xf numFmtId="0" fontId="3" fillId="38" borderId="44" xfId="0" applyFont="1" applyFill="1" applyBorder="1" applyAlignment="1">
      <alignment horizontal="center" vertical="top" wrapText="1"/>
    </xf>
    <xf numFmtId="0" fontId="3" fillId="38" borderId="47" xfId="0" applyFont="1" applyFill="1" applyBorder="1" applyAlignment="1">
      <alignment horizontal="center" vertical="top" wrapText="1"/>
    </xf>
    <xf numFmtId="0" fontId="3" fillId="38" borderId="53" xfId="0" applyFont="1" applyFill="1" applyBorder="1" applyAlignment="1">
      <alignment horizontal="center" vertical="top" wrapText="1"/>
    </xf>
    <xf numFmtId="0" fontId="3" fillId="38" borderId="38" xfId="0" applyFont="1" applyFill="1" applyBorder="1" applyAlignment="1">
      <alignment horizontal="center" vertical="top" wrapText="1"/>
    </xf>
    <xf numFmtId="0" fontId="9" fillId="38"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41" borderId="10"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hidden="1"/>
    </xf>
    <xf numFmtId="0" fontId="8" fillId="40" borderId="51" xfId="0" applyFont="1" applyFill="1" applyBorder="1" applyAlignment="1" applyProtection="1">
      <alignment/>
      <protection hidden="1"/>
    </xf>
    <xf numFmtId="0" fontId="0" fillId="40" borderId="51" xfId="0" applyFont="1" applyFill="1" applyBorder="1" applyAlignment="1" applyProtection="1">
      <alignment/>
      <protection hidden="1"/>
    </xf>
    <xf numFmtId="0" fontId="9" fillId="42" borderId="10" xfId="0" applyFont="1" applyFill="1" applyBorder="1" applyAlignment="1">
      <alignment horizontal="center" vertical="center"/>
    </xf>
    <xf numFmtId="0" fontId="9" fillId="35" borderId="0" xfId="0" applyFont="1" applyFill="1" applyBorder="1" applyAlignment="1">
      <alignment horizontal="center" vertical="center" wrapText="1"/>
    </xf>
    <xf numFmtId="0" fontId="9" fillId="35" borderId="0" xfId="0" applyFont="1" applyFill="1" applyAlignment="1">
      <alignment horizontal="center" vertical="center" wrapText="1"/>
    </xf>
    <xf numFmtId="2" fontId="6" fillId="0" borderId="0" xfId="0" applyNumberFormat="1" applyFont="1" applyFill="1" applyBorder="1" applyAlignment="1" applyProtection="1">
      <alignment horizontal="center" vertical="center"/>
      <protection hidden="1"/>
    </xf>
    <xf numFmtId="0" fontId="5" fillId="0" borderId="10" xfId="0" applyFont="1" applyFill="1" applyBorder="1" applyAlignment="1">
      <alignment horizontal="center" vertical="center" wrapText="1"/>
    </xf>
    <xf numFmtId="0" fontId="5" fillId="0" borderId="36" xfId="0" applyFont="1" applyFill="1" applyBorder="1" applyAlignment="1" applyProtection="1">
      <alignment horizontal="center" vertical="center" wrapText="1"/>
      <protection hidden="1"/>
    </xf>
    <xf numFmtId="0" fontId="5" fillId="0" borderId="54"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5" fillId="0" borderId="36" xfId="0" applyFont="1" applyFill="1" applyBorder="1" applyAlignment="1" applyProtection="1">
      <alignment horizontal="center" vertical="center" wrapText="1"/>
      <protection locked="0"/>
    </xf>
    <xf numFmtId="0" fontId="5" fillId="0" borderId="54"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hidden="1"/>
    </xf>
    <xf numFmtId="0" fontId="11" fillId="0" borderId="54" xfId="0" applyFont="1" applyFill="1" applyBorder="1" applyAlignment="1" applyProtection="1">
      <alignment horizontal="center" vertical="center" wrapText="1"/>
      <protection hidden="1"/>
    </xf>
    <xf numFmtId="0" fontId="11" fillId="0" borderId="35" xfId="0" applyFont="1" applyFill="1" applyBorder="1" applyAlignment="1" applyProtection="1">
      <alignment horizontal="center" vertical="center" wrapText="1"/>
      <protection hidden="1"/>
    </xf>
    <xf numFmtId="0" fontId="6" fillId="0" borderId="36" xfId="0" applyFont="1" applyFill="1" applyBorder="1" applyAlignment="1" applyProtection="1">
      <alignment horizontal="center" vertical="center" wrapText="1"/>
      <protection locked="0"/>
    </xf>
    <xf numFmtId="0" fontId="6" fillId="0" borderId="54"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hidden="1"/>
    </xf>
    <xf numFmtId="0" fontId="11" fillId="38" borderId="47" xfId="0" applyFont="1" applyFill="1" applyBorder="1" applyAlignment="1">
      <alignment horizontal="center" vertical="top" wrapText="1"/>
    </xf>
    <xf numFmtId="0" fontId="11" fillId="38" borderId="53" xfId="0" applyFont="1" applyFill="1" applyBorder="1" applyAlignment="1">
      <alignment horizontal="center" vertical="top" wrapText="1"/>
    </xf>
    <xf numFmtId="0" fontId="11" fillId="38" borderId="52" xfId="0" applyFont="1" applyFill="1" applyBorder="1" applyAlignment="1">
      <alignment horizontal="center" vertical="top" wrapText="1"/>
    </xf>
    <xf numFmtId="0" fontId="11" fillId="38" borderId="44" xfId="0" applyFont="1" applyFill="1" applyBorder="1" applyAlignment="1">
      <alignment horizontal="center" vertical="top" wrapText="1"/>
    </xf>
    <xf numFmtId="0" fontId="6" fillId="0" borderId="10"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3">
    <dxf>
      <font>
        <color indexed="46"/>
      </font>
      <border>
        <left/>
        <right/>
        <top/>
        <bottom/>
      </border>
    </dxf>
    <dxf>
      <font>
        <color indexed="46"/>
      </font>
      <border>
        <left/>
        <right/>
        <top/>
        <bottom/>
      </border>
    </dxf>
    <dxf>
      <font>
        <color indexed="46"/>
      </font>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indexed="56"/>
        </patternFill>
      </fill>
    </dxf>
    <dxf>
      <font>
        <b/>
        <i val="0"/>
      </font>
      <fill>
        <patternFill>
          <bgColor indexed="21"/>
        </patternFill>
      </fill>
    </dxf>
    <dxf>
      <font>
        <b/>
        <i val="0"/>
        <color auto="1"/>
      </font>
      <fill>
        <patternFill>
          <bgColor indexed="16"/>
        </patternFill>
      </fill>
    </dxf>
    <dxf>
      <font>
        <b/>
        <i val="0"/>
      </font>
      <fill>
        <patternFill>
          <bgColor indexed="56"/>
        </patternFill>
      </fill>
    </dxf>
    <dxf>
      <font>
        <b/>
        <i val="0"/>
      </font>
      <fill>
        <patternFill>
          <bgColor indexed="21"/>
        </patternFill>
      </fill>
    </dxf>
    <dxf>
      <font>
        <b/>
        <i val="0"/>
        <color auto="1"/>
      </font>
      <fill>
        <patternFill>
          <bgColor indexed="16"/>
        </patternFill>
      </fill>
    </dxf>
    <dxf>
      <font>
        <b/>
        <i val="0"/>
      </font>
      <fill>
        <patternFill>
          <bgColor indexed="56"/>
        </patternFill>
      </fill>
    </dxf>
    <dxf>
      <font>
        <b/>
        <i val="0"/>
      </font>
      <fill>
        <patternFill>
          <bgColor indexed="21"/>
        </patternFill>
      </fill>
    </dxf>
    <dxf>
      <font>
        <b/>
        <i val="0"/>
        <color auto="1"/>
      </font>
      <fill>
        <patternFill>
          <bgColor indexed="16"/>
        </patternFill>
      </fill>
    </dxf>
    <dxf>
      <font>
        <b/>
        <i val="0"/>
      </font>
      <fill>
        <patternFill>
          <bgColor indexed="56"/>
        </patternFill>
      </fill>
    </dxf>
    <dxf>
      <font>
        <b/>
        <i val="0"/>
      </font>
      <fill>
        <patternFill>
          <bgColor indexed="21"/>
        </patternFill>
      </fill>
    </dxf>
    <dxf>
      <font>
        <b/>
        <i val="0"/>
        <color auto="1"/>
      </font>
      <fill>
        <patternFill>
          <bgColor indexed="16"/>
        </patternFill>
      </fill>
    </dxf>
    <dxf>
      <font>
        <b/>
        <i val="0"/>
      </font>
      <fill>
        <patternFill>
          <bgColor indexed="56"/>
        </patternFill>
      </fill>
      <border>
        <left/>
        <right/>
        <top/>
        <bottom/>
      </border>
    </dxf>
    <dxf>
      <font>
        <b/>
        <i val="0"/>
      </font>
      <fill>
        <patternFill patternType="solid">
          <fgColor indexed="12"/>
          <bgColor indexed="12"/>
        </patternFill>
      </fill>
      <border>
        <left/>
        <right/>
        <top/>
        <bottom/>
      </border>
    </dxf>
    <dxf>
      <font>
        <b/>
        <i val="0"/>
        <color auto="1"/>
      </font>
      <fill>
        <patternFill>
          <bgColor indexed="16"/>
        </patternFill>
      </fill>
      <border>
        <left/>
        <right/>
        <top/>
        <bottom/>
      </border>
    </dxf>
    <dxf>
      <border>
        <left/>
        <right/>
        <top/>
        <bottom/>
      </border>
    </dxf>
    <dxf>
      <border>
        <left/>
        <right/>
        <top/>
        <bottom/>
      </border>
    </dxf>
    <dxf>
      <border>
        <left/>
        <right/>
        <top/>
        <bottom/>
      </border>
    </dxf>
    <dxf>
      <font>
        <b/>
        <i val="0"/>
      </font>
      <fill>
        <patternFill>
          <bgColor indexed="56"/>
        </patternFill>
      </fill>
      <border>
        <left style="thin"/>
        <right style="thin"/>
        <top style="thin"/>
        <bottom style="thin"/>
      </border>
    </dxf>
    <dxf>
      <font>
        <b/>
        <i val="0"/>
      </font>
      <fill>
        <patternFill patternType="solid">
          <fgColor indexed="12"/>
          <bgColor indexed="12"/>
        </patternFill>
      </fill>
      <border>
        <left style="thin"/>
        <right style="thin"/>
        <top style="thin"/>
        <bottom style="thin"/>
      </border>
    </dxf>
    <dxf>
      <font>
        <b/>
        <i val="0"/>
        <color auto="1"/>
      </font>
      <fill>
        <patternFill>
          <bgColor indexed="16"/>
        </patternFill>
      </fill>
      <border>
        <left style="thin">
          <color indexed="22"/>
        </left>
        <right style="thin">
          <color indexed="22"/>
        </right>
        <top style="thin">
          <color indexed="22"/>
        </top>
        <bottom style="thin">
          <color indexed="22"/>
        </bottom>
      </border>
    </dxf>
    <dxf>
      <font>
        <color indexed="46"/>
      </font>
      <border>
        <left/>
        <right/>
        <top/>
        <bottom/>
      </border>
    </dxf>
    <dxf>
      <font>
        <color indexed="46"/>
      </font>
      <border>
        <left/>
        <right/>
        <top/>
        <bottom/>
      </border>
    </dxf>
    <dxf>
      <font>
        <color indexed="46"/>
      </font>
      <border>
        <left/>
        <right/>
        <top/>
        <bottom/>
      </border>
    </dxf>
    <dxf>
      <font>
        <color indexed="46"/>
      </font>
    </dxf>
    <dxf>
      <font>
        <color indexed="46"/>
      </font>
    </dxf>
    <dxf>
      <font>
        <b/>
        <i val="0"/>
      </font>
      <fill>
        <patternFill>
          <bgColor indexed="56"/>
        </patternFill>
      </fill>
    </dxf>
    <dxf>
      <font>
        <b/>
        <i val="0"/>
      </font>
      <fill>
        <patternFill>
          <bgColor indexed="21"/>
        </patternFill>
      </fill>
    </dxf>
    <dxf>
      <font>
        <b/>
        <i val="0"/>
        <color auto="1"/>
      </font>
      <fill>
        <patternFill>
          <bgColor indexed="16"/>
        </patternFill>
      </fill>
    </dxf>
    <dxf>
      <font>
        <b/>
        <i val="0"/>
      </font>
      <fill>
        <patternFill>
          <bgColor indexed="56"/>
        </patternFill>
      </fill>
      <border>
        <left/>
        <right/>
        <top/>
        <bottom/>
      </border>
    </dxf>
    <dxf>
      <font>
        <b/>
        <i val="0"/>
      </font>
      <fill>
        <patternFill patternType="solid">
          <fgColor indexed="12"/>
          <bgColor indexed="12"/>
        </patternFill>
      </fill>
      <border>
        <left/>
        <right/>
        <top/>
        <bottom/>
      </border>
    </dxf>
    <dxf>
      <font>
        <b/>
        <i val="0"/>
        <color auto="1"/>
      </font>
      <fill>
        <patternFill>
          <bgColor indexed="16"/>
        </patternFill>
      </fill>
      <border>
        <left/>
        <right/>
        <top/>
        <bottom/>
      </border>
    </dxf>
    <dxf>
      <border>
        <left/>
        <right/>
        <top/>
        <bottom/>
      </border>
    </dxf>
    <dxf>
      <border>
        <left/>
        <right/>
        <top/>
        <bottom/>
      </border>
    </dxf>
    <dxf>
      <border>
        <left/>
        <right/>
        <top/>
        <bottom/>
      </border>
    </dxf>
    <dxf>
      <font>
        <b/>
        <i val="0"/>
      </font>
      <fill>
        <patternFill>
          <bgColor indexed="56"/>
        </patternFill>
      </fill>
      <border>
        <left style="thin"/>
        <right style="thin"/>
        <top style="thin"/>
        <bottom style="thin"/>
      </border>
    </dxf>
    <dxf>
      <font>
        <b/>
        <i val="0"/>
      </font>
      <fill>
        <patternFill patternType="solid">
          <fgColor indexed="12"/>
          <bgColor indexed="12"/>
        </patternFill>
      </fill>
      <border>
        <left style="thin"/>
        <right style="thin"/>
        <top style="thin"/>
        <bottom style="thin"/>
      </border>
    </dxf>
    <dxf>
      <font>
        <b/>
        <i val="0"/>
        <color auto="1"/>
      </font>
      <fill>
        <patternFill>
          <bgColor indexed="16"/>
        </patternFill>
      </fill>
      <border>
        <left style="thin">
          <color indexed="22"/>
        </left>
        <right style="thin">
          <color indexed="22"/>
        </right>
        <top style="thin">
          <color indexed="22"/>
        </top>
        <bottom style="thin">
          <color indexed="22"/>
        </bottom>
      </border>
    </dxf>
    <dxf>
      <font>
        <color indexed="46"/>
      </font>
      <border>
        <left/>
        <right/>
        <top/>
        <bottom/>
      </border>
    </dxf>
    <dxf>
      <font>
        <color indexed="46"/>
      </font>
      <border>
        <left/>
        <right/>
        <top/>
        <bottom/>
      </border>
    </dxf>
    <dxf>
      <font>
        <color indexed="46"/>
      </font>
    </dxf>
    <dxf>
      <font>
        <color indexed="46"/>
      </font>
    </dxf>
    <dxf>
      <font>
        <b/>
        <i val="0"/>
      </font>
      <fill>
        <patternFill>
          <bgColor indexed="56"/>
        </patternFill>
      </fill>
    </dxf>
    <dxf>
      <font>
        <b/>
        <i val="0"/>
      </font>
      <fill>
        <patternFill>
          <bgColor indexed="21"/>
        </patternFill>
      </fill>
    </dxf>
    <dxf>
      <font>
        <b/>
        <i val="0"/>
        <color auto="1"/>
      </font>
      <fill>
        <patternFill>
          <bgColor indexed="16"/>
        </patternFill>
      </fill>
    </dxf>
    <dxf>
      <fill>
        <patternFill>
          <bgColor indexed="8"/>
        </patternFill>
      </fill>
    </dxf>
    <dxf>
      <fill>
        <patternFill>
          <bgColor indexed="60"/>
        </patternFill>
      </fill>
    </dxf>
    <dxf>
      <fill>
        <patternFill>
          <bgColor indexed="16"/>
        </patternFill>
      </fill>
    </dxf>
    <dxf>
      <font>
        <color indexed="46"/>
      </font>
      <border>
        <left/>
        <right/>
        <top/>
        <bottom/>
      </border>
    </dxf>
    <dxf>
      <font>
        <color indexed="46"/>
      </font>
      <border>
        <left/>
        <right/>
        <top/>
        <bottom/>
      </border>
    </dxf>
    <dxf>
      <font>
        <color indexed="46"/>
      </font>
    </dxf>
    <dxf>
      <font>
        <color indexed="46"/>
      </font>
      <border>
        <left/>
        <right/>
        <top/>
        <bottom/>
      </border>
    </dxf>
    <dxf>
      <font>
        <color indexed="46"/>
      </font>
      <border>
        <left/>
        <right/>
        <top/>
        <bottom/>
      </border>
    </dxf>
    <dxf>
      <border>
        <left/>
        <right/>
        <top/>
        <bottom/>
      </border>
    </dxf>
    <dxf>
      <font>
        <color indexed="46"/>
      </font>
    </dxf>
    <dxf>
      <font>
        <color indexed="46"/>
      </font>
      <border>
        <left/>
        <right/>
        <top/>
        <bottom/>
      </border>
    </dxf>
    <dxf>
      <font>
        <color indexed="46"/>
      </font>
      <border>
        <left/>
        <right/>
        <top/>
        <bottom/>
      </border>
    </dxf>
    <dxf>
      <font>
        <color indexed="46"/>
      </font>
    </dxf>
    <dxf>
      <font>
        <color indexed="46"/>
      </font>
      <border>
        <left/>
        <right/>
        <top/>
        <bottom/>
      </border>
    </dxf>
    <dxf>
      <font>
        <color indexed="46"/>
      </font>
      <border>
        <left/>
        <right/>
        <top/>
        <bottom/>
      </border>
    </dxf>
    <dxf>
      <font>
        <color indexed="46"/>
      </font>
    </dxf>
    <dxf>
      <font>
        <color indexed="46"/>
      </font>
      <border>
        <left/>
        <right/>
        <top/>
        <bottom/>
      </border>
    </dxf>
    <dxf>
      <font>
        <color indexed="46"/>
      </font>
      <border>
        <left/>
        <right/>
        <top/>
        <bottom/>
      </border>
    </dxf>
    <dxf>
      <font>
        <color indexed="46"/>
      </font>
    </dxf>
    <dxf>
      <font>
        <color indexed="46"/>
      </font>
      <border>
        <left/>
        <right/>
        <top/>
        <bottom/>
      </border>
    </dxf>
    <dxf>
      <font>
        <color indexed="46"/>
      </font>
    </dxf>
    <dxf>
      <font>
        <color indexed="46"/>
      </font>
      <border>
        <left/>
        <right/>
        <top/>
        <bottom/>
      </border>
    </dxf>
    <dxf>
      <font>
        <color indexed="46"/>
      </font>
      <border>
        <left/>
        <right/>
        <top/>
        <bottom/>
      </border>
    </dxf>
    <dxf>
      <font>
        <color indexed="46"/>
      </font>
      <border>
        <left/>
        <right/>
        <top/>
        <bottom/>
      </border>
    </dxf>
    <dxf>
      <font>
        <b/>
        <i val="0"/>
      </font>
      <fill>
        <patternFill>
          <bgColor indexed="56"/>
        </patternFill>
      </fill>
      <border>
        <left style="thin">
          <color indexed="63"/>
        </left>
        <right style="thin">
          <color indexed="63"/>
        </right>
        <top style="thin">
          <color indexed="63"/>
        </top>
        <bottom style="thin">
          <color indexed="63"/>
        </bottom>
      </border>
    </dxf>
    <dxf>
      <font>
        <b/>
        <i val="0"/>
      </font>
      <fill>
        <patternFill patternType="solid">
          <fgColor indexed="12"/>
          <bgColor indexed="12"/>
        </patternFill>
      </fill>
      <border>
        <left style="thin"/>
        <right style="thin"/>
        <top style="thin"/>
        <bottom style="thin"/>
      </border>
    </dxf>
    <dxf>
      <font>
        <b/>
        <i val="0"/>
        <color auto="1"/>
      </font>
      <fill>
        <patternFill>
          <bgColor indexed="16"/>
        </patternFill>
      </fill>
      <border>
        <left style="thin"/>
        <right style="thin"/>
        <top style="thin"/>
        <bottom style="thin"/>
      </border>
    </dxf>
    <dxf>
      <font>
        <color indexed="46"/>
      </font>
      <border>
        <left/>
        <right/>
        <top/>
        <bottom/>
      </border>
    </dxf>
    <dxf>
      <font>
        <color indexed="46"/>
      </font>
      <border>
        <left/>
        <right/>
        <top/>
        <bottom/>
      </border>
    </dxf>
    <dxf>
      <font>
        <color indexed="46"/>
      </font>
      <border>
        <left/>
        <right/>
        <top/>
        <bottom/>
      </border>
    </dxf>
    <dxf>
      <font>
        <color indexed="46"/>
      </font>
    </dxf>
    <dxf>
      <font>
        <color indexed="46"/>
      </font>
    </dxf>
    <dxf>
      <border>
        <left/>
        <right/>
        <top/>
        <bottom/>
      </border>
    </dxf>
    <dxf>
      <border>
        <left/>
        <right/>
        <top/>
        <bottom/>
      </border>
    </dxf>
    <dxf>
      <border>
        <left/>
        <right/>
        <top/>
        <bottom/>
      </border>
    </dxf>
    <dxf>
      <font>
        <b/>
        <i val="0"/>
      </font>
      <fill>
        <patternFill>
          <bgColor indexed="56"/>
        </patternFill>
      </fill>
    </dxf>
    <dxf>
      <font>
        <b/>
        <i val="0"/>
      </font>
      <fill>
        <patternFill patternType="solid">
          <fgColor indexed="12"/>
          <bgColor indexed="12"/>
        </patternFill>
      </fill>
    </dxf>
    <dxf>
      <font>
        <b/>
        <i val="0"/>
        <color auto="1"/>
      </font>
      <fill>
        <patternFill>
          <bgColor indexed="16"/>
        </patternFill>
      </fill>
    </dxf>
    <dxf>
      <font>
        <b/>
        <i val="0"/>
      </font>
      <fill>
        <patternFill>
          <bgColor indexed="56"/>
        </patternFill>
      </fill>
    </dxf>
    <dxf>
      <font>
        <b/>
        <i val="0"/>
      </font>
      <fill>
        <patternFill>
          <bgColor indexed="21"/>
        </patternFill>
      </fill>
    </dxf>
    <dxf>
      <font>
        <b/>
        <i val="0"/>
        <color auto="1"/>
      </font>
      <fill>
        <patternFill>
          <bgColor indexed="16"/>
        </patternFill>
      </fill>
    </dxf>
    <dxf>
      <font>
        <b/>
        <i val="0"/>
      </font>
      <fill>
        <patternFill>
          <bgColor indexed="56"/>
        </patternFill>
      </fill>
      <border>
        <left style="thin">
          <color indexed="63"/>
        </left>
        <right style="thin">
          <color indexed="63"/>
        </right>
        <top style="thin">
          <color indexed="63"/>
        </top>
        <bottom style="thin">
          <color indexed="63"/>
        </bottom>
      </border>
    </dxf>
    <dxf>
      <font>
        <b/>
        <i val="0"/>
      </font>
      <fill>
        <patternFill patternType="solid">
          <fgColor indexed="12"/>
          <bgColor indexed="12"/>
        </patternFill>
      </fill>
      <border>
        <left style="thin"/>
        <right style="thin"/>
        <top style="thin"/>
        <bottom style="thin"/>
      </border>
    </dxf>
    <dxf>
      <font>
        <b/>
        <i val="0"/>
        <color auto="1"/>
      </font>
      <fill>
        <patternFill>
          <bgColor indexed="16"/>
        </patternFill>
      </fill>
      <border>
        <left style="thin"/>
        <right style="thin"/>
        <top style="thin"/>
        <bottom style="thin"/>
      </border>
    </dxf>
    <dxf>
      <font>
        <color indexed="46"/>
      </font>
      <border>
        <left/>
        <right/>
        <top/>
        <bottom/>
      </border>
    </dxf>
    <dxf>
      <font>
        <color indexed="46"/>
      </font>
      <border>
        <left/>
        <right/>
        <top/>
        <bottom/>
      </border>
    </dxf>
    <dxf>
      <font>
        <color indexed="46"/>
      </font>
      <border>
        <left/>
        <right/>
        <top/>
        <bottom/>
      </border>
    </dxf>
    <dxf>
      <font>
        <color indexed="46"/>
      </font>
      <border>
        <left/>
        <right/>
        <top/>
        <bottom/>
      </border>
    </dxf>
    <dxf>
      <font>
        <color indexed="46"/>
      </font>
    </dxf>
    <dxf>
      <font>
        <color indexed="46"/>
      </font>
    </dxf>
    <dxf>
      <border>
        <left/>
        <right/>
        <top/>
        <bottom/>
      </border>
    </dxf>
    <dxf>
      <border>
        <left/>
        <right/>
        <top/>
        <bottom/>
      </border>
    </dxf>
    <dxf>
      <border>
        <left/>
        <right/>
        <top/>
        <bottom/>
      </border>
    </dxf>
    <dxf>
      <border>
        <left/>
        <right/>
        <top/>
        <bottom/>
      </border>
    </dxf>
    <dxf>
      <font>
        <b/>
        <i val="0"/>
      </font>
      <fill>
        <patternFill>
          <bgColor indexed="56"/>
        </patternFill>
      </fill>
    </dxf>
    <dxf>
      <font>
        <b/>
        <i val="0"/>
      </font>
      <fill>
        <patternFill patternType="solid">
          <fgColor indexed="12"/>
          <bgColor indexed="12"/>
        </patternFill>
      </fill>
    </dxf>
    <dxf>
      <font>
        <b/>
        <i val="0"/>
        <color auto="1"/>
      </font>
      <fill>
        <patternFill>
          <bgColor indexed="16"/>
        </patternFill>
      </fill>
    </dxf>
    <dxf>
      <font>
        <b/>
        <i val="0"/>
      </font>
      <fill>
        <patternFill>
          <bgColor indexed="56"/>
        </patternFill>
      </fill>
    </dxf>
    <dxf>
      <font>
        <b/>
        <i val="0"/>
      </font>
      <fill>
        <patternFill>
          <bgColor indexed="21"/>
        </patternFill>
      </fill>
    </dxf>
    <dxf>
      <font>
        <b/>
        <i val="0"/>
        <color auto="1"/>
      </font>
      <fill>
        <patternFill>
          <bgColor indexed="16"/>
        </patternFill>
      </fill>
    </dxf>
    <dxf>
      <fill>
        <patternFill>
          <bgColor indexed="8"/>
        </patternFill>
      </fill>
    </dxf>
    <dxf>
      <fill>
        <patternFill>
          <bgColor indexed="60"/>
        </patternFill>
      </fill>
    </dxf>
    <dxf>
      <fill>
        <patternFill>
          <bgColor indexed="16"/>
        </patternFill>
      </fill>
    </dxf>
    <dxf>
      <fill>
        <patternFill>
          <bgColor indexed="8"/>
        </patternFill>
      </fill>
    </dxf>
    <dxf>
      <fill>
        <patternFill>
          <bgColor indexed="60"/>
        </patternFill>
      </fill>
    </dxf>
    <dxf>
      <fill>
        <patternFill>
          <bgColor indexed="16"/>
        </patternFill>
      </fill>
    </dxf>
    <dxf>
      <font>
        <b/>
        <i val="0"/>
        <color auto="1"/>
      </font>
      <fill>
        <patternFill>
          <bgColor rgb="FFD4DB54"/>
        </patternFill>
      </fill>
      <border>
        <left style="thin">
          <color rgb="FF000000"/>
        </left>
        <right style="thin">
          <color rgb="FF000000"/>
        </right>
        <top style="thin"/>
        <bottom style="thin">
          <color rgb="FF000000"/>
        </bottom>
      </border>
    </dxf>
    <dxf>
      <font>
        <b/>
        <i val="0"/>
      </font>
      <fill>
        <patternFill patternType="solid">
          <fgColor rgb="FFFFFF00"/>
          <bgColor rgb="FFFFFF00"/>
        </patternFill>
      </fill>
      <border>
        <left style="thin">
          <color rgb="FF000000"/>
        </left>
        <right style="thin">
          <color rgb="FF000000"/>
        </right>
        <top style="thin"/>
        <bottom style="thin">
          <color rgb="FF000000"/>
        </bottom>
      </border>
    </dxf>
    <dxf>
      <font>
        <b/>
        <i val="0"/>
      </font>
      <fill>
        <patternFill>
          <bgColor rgb="FFFF3300"/>
        </patternFill>
      </fill>
      <border>
        <left style="thin">
          <color rgb="FFB2B2B2"/>
        </left>
        <right style="thin">
          <color rgb="FF00FFFF"/>
        </right>
        <top style="thin"/>
        <bottom style="thin">
          <color rgb="FF00FFFF"/>
        </bottom>
      </border>
    </dxf>
    <dxf>
      <font>
        <b/>
        <i val="0"/>
        <color auto="1"/>
      </font>
      <fill>
        <patternFill>
          <bgColor rgb="FFD4DB54"/>
        </patternFill>
      </fill>
      <border>
        <left style="thin">
          <color rgb="FF777777"/>
        </left>
        <right style="thin">
          <color rgb="FFFF00FF"/>
        </right>
        <top style="thin"/>
        <bottom style="thin">
          <color rgb="FFFF00FF"/>
        </bottom>
      </border>
    </dxf>
    <dxf>
      <font>
        <b/>
        <i val="0"/>
      </font>
      <fill>
        <patternFill>
          <bgColor rgb="FFFF33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32633"/>
      <rgbColor rgb="00000000"/>
      <rgbColor rgb="003D734E"/>
      <rgbColor rgb="00F0F0F0"/>
      <rgbColor rgb="00FFFF00"/>
      <rgbColor rgb="00D0F0FF"/>
      <rgbColor rgb="006B698C"/>
      <rgbColor rgb="00000099"/>
      <rgbColor rgb="00D4DB54"/>
      <rgbColor rgb="00BDBAC6"/>
      <rgbColor rgb="00FF99CC"/>
      <rgbColor rgb="00FFF3D1"/>
      <rgbColor rgb="00EAEAEA"/>
      <rgbColor rgb="00996633"/>
      <rgbColor rgb="00777777"/>
      <rgbColor rgb="00969696"/>
      <rgbColor rgb="0080A5C6"/>
      <rgbColor rgb="00C9DEB0"/>
      <rgbColor rgb="00CF99BA"/>
      <rgbColor rgb="00FFFFCC"/>
      <rgbColor rgb="00CCECFF"/>
      <rgbColor rgb="00CCCCFF"/>
      <rgbColor rgb="00FF3399"/>
      <rgbColor rgb="00CCFF66"/>
      <rgbColor rgb="0080A5C6"/>
      <rgbColor rgb="00C9DEB0"/>
      <rgbColor rgb="00CF99BA"/>
      <rgbColor rgb="00FFFFCC"/>
      <rgbColor rgb="00CCECFF"/>
      <rgbColor rgb="00CCCCFF"/>
      <rgbColor rgb="00008080"/>
      <rgbColor rgb="000000FF"/>
      <rgbColor rgb="00CCECFF"/>
      <rgbColor rgb="00CC00FF"/>
      <rgbColor rgb="00FFFFFF"/>
      <rgbColor rgb="0080A5C6"/>
      <rgbColor rgb="00CCCCFF"/>
      <rgbColor rgb="00003366"/>
      <rgbColor rgb="00FFFFFF"/>
      <rgbColor rgb="00005191"/>
      <rgbColor rgb="00CCFFCC"/>
      <rgbColor rgb="00008000"/>
      <rgbColor rgb="00C9DEB0"/>
      <rgbColor rgb="00BDCCE6"/>
      <rgbColor rgb="00388C74"/>
      <rgbColor rgb="00EEEA99"/>
      <rgbColor rgb="00DDDDDD"/>
      <rgbColor rgb="00808080"/>
      <rgbColor rgb="00FF3300"/>
      <rgbColor rgb="00E0E0E0"/>
      <rgbColor rgb="00848284"/>
      <rgbColor rgb="00EFCCD8"/>
      <rgbColor rgb="00CF99BA"/>
      <rgbColor rgb="00F8F8F8"/>
      <rgbColor rgb="00C0C0C0"/>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Car Park Occupancy</a:t>
            </a:r>
          </a:p>
        </c:rich>
      </c:tx>
      <c:layout/>
      <c:spPr>
        <a:noFill/>
        <a:ln w="3175">
          <a:noFill/>
        </a:ln>
      </c:spPr>
    </c:title>
    <c:plotArea>
      <c:layout/>
      <c:lineChart>
        <c:grouping val="standard"/>
        <c:varyColors val="0"/>
        <c:ser>
          <c:idx val="1"/>
          <c:order val="0"/>
          <c:spPr>
            <a:ln w="12700">
              <a:solidFill>
                <a:srgbClr val="C9DEB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1"/>
          <c:spPr>
            <a:ln w="12700">
              <a:solidFill>
                <a:srgbClr val="CF99BA"/>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2"/>
          <c:spPr>
            <a:ln w="127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3"/>
          <c:spPr>
            <a:ln w="12700">
              <a:solidFill>
                <a:srgbClr val="CCE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0"/>
          <c:order val="4"/>
          <c:spPr>
            <a:ln w="12700">
              <a:solidFill>
                <a:srgbClr val="80A5C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8778737"/>
        <c:axId val="13464314"/>
      </c:lineChart>
      <c:catAx>
        <c:axId val="38778737"/>
        <c:scaling>
          <c:orientation val="minMax"/>
        </c:scaling>
        <c:axPos val="b"/>
        <c:delete val="0"/>
        <c:numFmt formatCode="General" sourceLinked="1"/>
        <c:majorTickMark val="out"/>
        <c:minorTickMark val="none"/>
        <c:tickLblPos val="nextTo"/>
        <c:spPr>
          <a:ln w="3175">
            <a:solidFill>
              <a:srgbClr val="000000"/>
            </a:solidFill>
          </a:ln>
        </c:spPr>
        <c:crossAx val="13464314"/>
        <c:crosses val="autoZero"/>
        <c:auto val="1"/>
        <c:lblOffset val="100"/>
        <c:tickLblSkip val="1"/>
        <c:noMultiLvlLbl val="0"/>
      </c:catAx>
      <c:valAx>
        <c:axId val="13464314"/>
        <c:scaling>
          <c:orientation val="minMax"/>
        </c:scaling>
        <c:axPos val="l"/>
        <c:delete val="0"/>
        <c:numFmt formatCode="General" sourceLinked="1"/>
        <c:majorTickMark val="out"/>
        <c:minorTickMark val="none"/>
        <c:tickLblPos val="nextTo"/>
        <c:spPr>
          <a:ln w="3175">
            <a:solidFill>
              <a:srgbClr val="000000"/>
            </a:solidFill>
          </a:ln>
        </c:spPr>
        <c:crossAx val="38778737"/>
        <c:crossesAt val="1"/>
        <c:crossBetween val="between"/>
        <c:dispUnits/>
      </c:valAx>
      <c:spPr>
        <a:solidFill>
          <a:srgbClr val="000000"/>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Car Park Occupancy</a:t>
            </a:r>
          </a:p>
        </c:rich>
      </c:tx>
      <c:layout/>
      <c:spPr>
        <a:noFill/>
        <a:ln>
          <a:noFill/>
        </a:ln>
      </c:spPr>
    </c:title>
    <c:plotArea>
      <c:layout/>
      <c:lineChart>
        <c:grouping val="standard"/>
        <c:varyColors val="0"/>
        <c:ser>
          <c:idx val="1"/>
          <c:order val="0"/>
          <c:tx>
            <c:strRef>
              <c:f>'Worksheet (Footway)'!#REF!</c:f>
              <c:strCache>
                <c:ptCount val="1"/>
                <c:pt idx="0">
                  <c:v>#REF!</c:v>
                </c:pt>
              </c:strCache>
            </c:strRef>
          </c:tx>
          <c:spPr>
            <a:ln w="12700">
              <a:solidFill>
                <a:srgbClr val="C9DEB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(Footway)'!#REF!</c:f>
              <c:strCache>
                <c:ptCount val="1"/>
                <c:pt idx="0">
                  <c:v>1</c:v>
                </c:pt>
              </c:strCache>
            </c:strRef>
          </c:cat>
          <c:val>
            <c:numRef>
              <c:f>'Worksheet (Footway)'!#REF!</c:f>
              <c:numCache>
                <c:ptCount val="1"/>
                <c:pt idx="0">
                  <c:v>1</c:v>
                </c:pt>
              </c:numCache>
            </c:numRef>
          </c:val>
          <c:smooth val="0"/>
        </c:ser>
        <c:ser>
          <c:idx val="2"/>
          <c:order val="1"/>
          <c:tx>
            <c:strRef>
              <c:f>'Worksheet (Footway)'!#REF!</c:f>
              <c:strCache>
                <c:ptCount val="1"/>
                <c:pt idx="0">
                  <c:v>#REF!</c:v>
                </c:pt>
              </c:strCache>
            </c:strRef>
          </c:tx>
          <c:spPr>
            <a:ln w="12700">
              <a:solidFill>
                <a:srgbClr val="CF99B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(Footway)'!#REF!</c:f>
              <c:strCache>
                <c:ptCount val="1"/>
                <c:pt idx="0">
                  <c:v>1</c:v>
                </c:pt>
              </c:strCache>
            </c:strRef>
          </c:cat>
          <c:val>
            <c:numRef>
              <c:f>'Worksheet (Footway)'!#REF!</c:f>
              <c:numCache>
                <c:ptCount val="1"/>
                <c:pt idx="0">
                  <c:v>1</c:v>
                </c:pt>
              </c:numCache>
            </c:numRef>
          </c:val>
          <c:smooth val="0"/>
        </c:ser>
        <c:ser>
          <c:idx val="3"/>
          <c:order val="2"/>
          <c:tx>
            <c:strRef>
              <c:f>'Worksheet (Footway)'!#REF!</c:f>
              <c:strCache>
                <c:ptCount val="1"/>
                <c:pt idx="0">
                  <c:v>#REF!</c:v>
                </c:pt>
              </c:strCache>
            </c:strRef>
          </c:tx>
          <c:spPr>
            <a:ln w="127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(Footway)'!#REF!</c:f>
              <c:strCache>
                <c:ptCount val="1"/>
                <c:pt idx="0">
                  <c:v>1</c:v>
                </c:pt>
              </c:strCache>
            </c:strRef>
          </c:cat>
          <c:val>
            <c:numRef>
              <c:f>'Worksheet (Footway)'!#REF!</c:f>
              <c:numCache>
                <c:ptCount val="1"/>
                <c:pt idx="0">
                  <c:v>1</c:v>
                </c:pt>
              </c:numCache>
            </c:numRef>
          </c:val>
          <c:smooth val="0"/>
        </c:ser>
        <c:ser>
          <c:idx val="4"/>
          <c:order val="3"/>
          <c:tx>
            <c:strRef>
              <c:f>'Worksheet (Footway)'!#REF!</c:f>
              <c:strCache>
                <c:ptCount val="1"/>
                <c:pt idx="0">
                  <c:v>#REF!</c:v>
                </c:pt>
              </c:strCache>
            </c:strRef>
          </c:tx>
          <c:spPr>
            <a:ln w="12700">
              <a:solidFill>
                <a:srgbClr val="CCE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(Footway)'!#REF!</c:f>
              <c:strCache>
                <c:ptCount val="1"/>
                <c:pt idx="0">
                  <c:v>1</c:v>
                </c:pt>
              </c:strCache>
            </c:strRef>
          </c:cat>
          <c:val>
            <c:numRef>
              <c:f>'Worksheet (Footway)'!#REF!</c:f>
              <c:numCache>
                <c:ptCount val="1"/>
                <c:pt idx="0">
                  <c:v>1</c:v>
                </c:pt>
              </c:numCache>
            </c:numRef>
          </c:val>
          <c:smooth val="0"/>
        </c:ser>
        <c:ser>
          <c:idx val="0"/>
          <c:order val="4"/>
          <c:tx>
            <c:strRef>
              <c:f>'Worksheet (Footway)'!#REF!</c:f>
              <c:strCache>
                <c:ptCount val="1"/>
                <c:pt idx="0">
                  <c:v>#REF!</c:v>
                </c:pt>
              </c:strCache>
            </c:strRef>
          </c:tx>
          <c:spPr>
            <a:ln w="12700">
              <a:solidFill>
                <a:srgbClr val="80A5C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(Footway)'!#REF!</c:f>
              <c:strCache>
                <c:ptCount val="1"/>
                <c:pt idx="0">
                  <c:v>1</c:v>
                </c:pt>
              </c:strCache>
            </c:strRef>
          </c:cat>
          <c:val>
            <c:numRef>
              <c:f>'Worksheet (Footway)'!#REF!</c:f>
              <c:numCache>
                <c:ptCount val="1"/>
                <c:pt idx="0">
                  <c:v>1</c:v>
                </c:pt>
              </c:numCache>
            </c:numRef>
          </c:val>
          <c:smooth val="0"/>
        </c:ser>
        <c:marker val="1"/>
        <c:axId val="54069963"/>
        <c:axId val="16867620"/>
      </c:lineChart>
      <c:catAx>
        <c:axId val="54069963"/>
        <c:scaling>
          <c:orientation val="minMax"/>
        </c:scaling>
        <c:axPos val="b"/>
        <c:delete val="0"/>
        <c:numFmt formatCode="General" sourceLinked="1"/>
        <c:majorTickMark val="out"/>
        <c:minorTickMark val="none"/>
        <c:tickLblPos val="nextTo"/>
        <c:spPr>
          <a:ln w="3175">
            <a:solidFill>
              <a:srgbClr val="000000"/>
            </a:solidFill>
          </a:ln>
        </c:spPr>
        <c:crossAx val="16867620"/>
        <c:crosses val="autoZero"/>
        <c:auto val="1"/>
        <c:lblOffset val="100"/>
        <c:tickLblSkip val="1"/>
        <c:noMultiLvlLbl val="0"/>
      </c:catAx>
      <c:valAx>
        <c:axId val="16867620"/>
        <c:scaling>
          <c:orientation val="minMax"/>
        </c:scaling>
        <c:axPos val="l"/>
        <c:delete val="0"/>
        <c:numFmt formatCode="General" sourceLinked="1"/>
        <c:majorTickMark val="out"/>
        <c:minorTickMark val="none"/>
        <c:tickLblPos val="nextTo"/>
        <c:spPr>
          <a:ln w="3175">
            <a:solidFill>
              <a:srgbClr val="000000"/>
            </a:solidFill>
          </a:ln>
        </c:spPr>
        <c:crossAx val="54069963"/>
        <c:crossesAt val="1"/>
        <c:crossBetween val="between"/>
        <c:dispUnits/>
      </c:valAx>
      <c:spPr>
        <a:solidFill>
          <a:srgbClr val="000000"/>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Car Park Occupancy</a:t>
            </a:r>
          </a:p>
        </c:rich>
      </c:tx>
      <c:layout/>
      <c:spPr>
        <a:noFill/>
        <a:ln>
          <a:noFill/>
        </a:ln>
      </c:spPr>
    </c:title>
    <c:plotArea>
      <c:layout/>
      <c:lineChart>
        <c:grouping val="standard"/>
        <c:varyColors val="0"/>
        <c:ser>
          <c:idx val="1"/>
          <c:order val="0"/>
          <c:tx>
            <c:strRef>
              <c:f>'Print Sheet (Footway)'!#REF!</c:f>
              <c:strCache>
                <c:ptCount val="1"/>
                <c:pt idx="0">
                  <c:v>#REF!</c:v>
                </c:pt>
              </c:strCache>
            </c:strRef>
          </c:tx>
          <c:spPr>
            <a:ln w="12700">
              <a:solidFill>
                <a:srgbClr val="C9DEB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(Footway)'!#REF!</c:f>
              <c:strCache>
                <c:ptCount val="1"/>
                <c:pt idx="0">
                  <c:v>1</c:v>
                </c:pt>
              </c:strCache>
            </c:strRef>
          </c:cat>
          <c:val>
            <c:numRef>
              <c:f>'Print Sheet (Footway)'!#REF!</c:f>
              <c:numCache>
                <c:ptCount val="1"/>
                <c:pt idx="0">
                  <c:v>1</c:v>
                </c:pt>
              </c:numCache>
            </c:numRef>
          </c:val>
          <c:smooth val="0"/>
        </c:ser>
        <c:ser>
          <c:idx val="2"/>
          <c:order val="1"/>
          <c:tx>
            <c:strRef>
              <c:f>'Print Sheet (Footway)'!#REF!</c:f>
              <c:strCache>
                <c:ptCount val="1"/>
                <c:pt idx="0">
                  <c:v>#REF!</c:v>
                </c:pt>
              </c:strCache>
            </c:strRef>
          </c:tx>
          <c:spPr>
            <a:ln w="12700">
              <a:solidFill>
                <a:srgbClr val="CF99B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(Footway)'!#REF!</c:f>
              <c:strCache>
                <c:ptCount val="1"/>
                <c:pt idx="0">
                  <c:v>1</c:v>
                </c:pt>
              </c:strCache>
            </c:strRef>
          </c:cat>
          <c:val>
            <c:numRef>
              <c:f>'Print Sheet (Footway)'!#REF!</c:f>
              <c:numCache>
                <c:ptCount val="1"/>
                <c:pt idx="0">
                  <c:v>1</c:v>
                </c:pt>
              </c:numCache>
            </c:numRef>
          </c:val>
          <c:smooth val="0"/>
        </c:ser>
        <c:ser>
          <c:idx val="3"/>
          <c:order val="2"/>
          <c:tx>
            <c:strRef>
              <c:f>'Print Sheet (Footway)'!#REF!</c:f>
              <c:strCache>
                <c:ptCount val="1"/>
                <c:pt idx="0">
                  <c:v>#REF!</c:v>
                </c:pt>
              </c:strCache>
            </c:strRef>
          </c:tx>
          <c:spPr>
            <a:ln w="127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(Footway)'!#REF!</c:f>
              <c:strCache>
                <c:ptCount val="1"/>
                <c:pt idx="0">
                  <c:v>1</c:v>
                </c:pt>
              </c:strCache>
            </c:strRef>
          </c:cat>
          <c:val>
            <c:numRef>
              <c:f>'Print Sheet (Footway)'!#REF!</c:f>
              <c:numCache>
                <c:ptCount val="1"/>
                <c:pt idx="0">
                  <c:v>1</c:v>
                </c:pt>
              </c:numCache>
            </c:numRef>
          </c:val>
          <c:smooth val="0"/>
        </c:ser>
        <c:ser>
          <c:idx val="4"/>
          <c:order val="3"/>
          <c:tx>
            <c:strRef>
              <c:f>'Print Sheet (Footway)'!#REF!</c:f>
              <c:strCache>
                <c:ptCount val="1"/>
                <c:pt idx="0">
                  <c:v>#REF!</c:v>
                </c:pt>
              </c:strCache>
            </c:strRef>
          </c:tx>
          <c:spPr>
            <a:ln w="12700">
              <a:solidFill>
                <a:srgbClr val="CCE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(Footway)'!#REF!</c:f>
              <c:strCache>
                <c:ptCount val="1"/>
                <c:pt idx="0">
                  <c:v>1</c:v>
                </c:pt>
              </c:strCache>
            </c:strRef>
          </c:cat>
          <c:val>
            <c:numRef>
              <c:f>'Print Sheet (Footway)'!#REF!</c:f>
              <c:numCache>
                <c:ptCount val="1"/>
                <c:pt idx="0">
                  <c:v>1</c:v>
                </c:pt>
              </c:numCache>
            </c:numRef>
          </c:val>
          <c:smooth val="0"/>
        </c:ser>
        <c:ser>
          <c:idx val="0"/>
          <c:order val="4"/>
          <c:tx>
            <c:strRef>
              <c:f>'Print Sheet (Footway)'!#REF!</c:f>
              <c:strCache>
                <c:ptCount val="1"/>
                <c:pt idx="0">
                  <c:v>#REF!</c:v>
                </c:pt>
              </c:strCache>
            </c:strRef>
          </c:tx>
          <c:spPr>
            <a:ln w="12700">
              <a:solidFill>
                <a:srgbClr val="80A5C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(Footway)'!#REF!</c:f>
              <c:strCache>
                <c:ptCount val="1"/>
                <c:pt idx="0">
                  <c:v>1</c:v>
                </c:pt>
              </c:strCache>
            </c:strRef>
          </c:cat>
          <c:val>
            <c:numRef>
              <c:f>'Print Sheet (Footway)'!#REF!</c:f>
              <c:numCache>
                <c:ptCount val="1"/>
                <c:pt idx="0">
                  <c:v>1</c:v>
                </c:pt>
              </c:numCache>
            </c:numRef>
          </c:val>
          <c:smooth val="0"/>
        </c:ser>
        <c:marker val="1"/>
        <c:axId val="17590853"/>
        <c:axId val="24099950"/>
      </c:lineChart>
      <c:catAx>
        <c:axId val="17590853"/>
        <c:scaling>
          <c:orientation val="minMax"/>
        </c:scaling>
        <c:axPos val="b"/>
        <c:delete val="0"/>
        <c:numFmt formatCode="General" sourceLinked="1"/>
        <c:majorTickMark val="out"/>
        <c:minorTickMark val="none"/>
        <c:tickLblPos val="nextTo"/>
        <c:spPr>
          <a:ln w="3175">
            <a:solidFill>
              <a:srgbClr val="000000"/>
            </a:solidFill>
          </a:ln>
        </c:spPr>
        <c:crossAx val="24099950"/>
        <c:crosses val="autoZero"/>
        <c:auto val="1"/>
        <c:lblOffset val="100"/>
        <c:tickLblSkip val="1"/>
        <c:noMultiLvlLbl val="0"/>
      </c:catAx>
      <c:valAx>
        <c:axId val="24099950"/>
        <c:scaling>
          <c:orientation val="minMax"/>
        </c:scaling>
        <c:axPos val="l"/>
        <c:delete val="0"/>
        <c:numFmt formatCode="General" sourceLinked="1"/>
        <c:majorTickMark val="out"/>
        <c:minorTickMark val="none"/>
        <c:tickLblPos val="nextTo"/>
        <c:spPr>
          <a:ln w="3175">
            <a:solidFill>
              <a:srgbClr val="000000"/>
            </a:solidFill>
          </a:ln>
        </c:spPr>
        <c:crossAx val="17590853"/>
        <c:crossesAt val="1"/>
        <c:crossBetween val="between"/>
        <c:dispUnits/>
      </c:valAx>
      <c:spPr>
        <a:solidFill>
          <a:srgbClr val="000000"/>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Car Park Occupancy</a:t>
            </a:r>
          </a:p>
        </c:rich>
      </c:tx>
      <c:layout/>
      <c:spPr>
        <a:noFill/>
        <a:ln>
          <a:noFill/>
        </a:ln>
      </c:spPr>
    </c:title>
    <c:plotArea>
      <c:layout/>
      <c:lineChart>
        <c:grouping val="standard"/>
        <c:varyColors val="0"/>
        <c:ser>
          <c:idx val="1"/>
          <c:order val="0"/>
          <c:tx>
            <c:strRef>
              <c:f>'Worksheet (Crossings)'!#REF!</c:f>
              <c:strCache>
                <c:ptCount val="1"/>
                <c:pt idx="0">
                  <c:v>#REF!</c:v>
                </c:pt>
              </c:strCache>
            </c:strRef>
          </c:tx>
          <c:spPr>
            <a:ln w="12700">
              <a:solidFill>
                <a:srgbClr val="C9DEB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(Crossings)'!#REF!</c:f>
              <c:strCache>
                <c:ptCount val="1"/>
                <c:pt idx="0">
                  <c:v>1</c:v>
                </c:pt>
              </c:strCache>
            </c:strRef>
          </c:cat>
          <c:val>
            <c:numRef>
              <c:f>'Worksheet (Crossings)'!#REF!</c:f>
              <c:numCache>
                <c:ptCount val="1"/>
                <c:pt idx="0">
                  <c:v>1</c:v>
                </c:pt>
              </c:numCache>
            </c:numRef>
          </c:val>
          <c:smooth val="0"/>
        </c:ser>
        <c:ser>
          <c:idx val="2"/>
          <c:order val="1"/>
          <c:tx>
            <c:strRef>
              <c:f>'Worksheet (Crossings)'!#REF!</c:f>
              <c:strCache>
                <c:ptCount val="1"/>
                <c:pt idx="0">
                  <c:v>#REF!</c:v>
                </c:pt>
              </c:strCache>
            </c:strRef>
          </c:tx>
          <c:spPr>
            <a:ln w="12700">
              <a:solidFill>
                <a:srgbClr val="CF99B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(Crossings)'!#REF!</c:f>
              <c:strCache>
                <c:ptCount val="1"/>
                <c:pt idx="0">
                  <c:v>1</c:v>
                </c:pt>
              </c:strCache>
            </c:strRef>
          </c:cat>
          <c:val>
            <c:numRef>
              <c:f>'Worksheet (Crossings)'!#REF!</c:f>
              <c:numCache>
                <c:ptCount val="1"/>
                <c:pt idx="0">
                  <c:v>1</c:v>
                </c:pt>
              </c:numCache>
            </c:numRef>
          </c:val>
          <c:smooth val="0"/>
        </c:ser>
        <c:ser>
          <c:idx val="3"/>
          <c:order val="2"/>
          <c:tx>
            <c:strRef>
              <c:f>'Worksheet (Crossings)'!#REF!</c:f>
              <c:strCache>
                <c:ptCount val="1"/>
                <c:pt idx="0">
                  <c:v>#REF!</c:v>
                </c:pt>
              </c:strCache>
            </c:strRef>
          </c:tx>
          <c:spPr>
            <a:ln w="127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(Crossings)'!#REF!</c:f>
              <c:strCache>
                <c:ptCount val="1"/>
                <c:pt idx="0">
                  <c:v>1</c:v>
                </c:pt>
              </c:strCache>
            </c:strRef>
          </c:cat>
          <c:val>
            <c:numRef>
              <c:f>'Worksheet (Crossings)'!#REF!</c:f>
              <c:numCache>
                <c:ptCount val="1"/>
                <c:pt idx="0">
                  <c:v>1</c:v>
                </c:pt>
              </c:numCache>
            </c:numRef>
          </c:val>
          <c:smooth val="0"/>
        </c:ser>
        <c:ser>
          <c:idx val="4"/>
          <c:order val="3"/>
          <c:tx>
            <c:strRef>
              <c:f>'Worksheet (Crossings)'!#REF!</c:f>
              <c:strCache>
                <c:ptCount val="1"/>
                <c:pt idx="0">
                  <c:v>#REF!</c:v>
                </c:pt>
              </c:strCache>
            </c:strRef>
          </c:tx>
          <c:spPr>
            <a:ln w="12700">
              <a:solidFill>
                <a:srgbClr val="CCE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(Crossings)'!#REF!</c:f>
              <c:strCache>
                <c:ptCount val="1"/>
                <c:pt idx="0">
                  <c:v>1</c:v>
                </c:pt>
              </c:strCache>
            </c:strRef>
          </c:cat>
          <c:val>
            <c:numRef>
              <c:f>'Worksheet (Crossings)'!#REF!</c:f>
              <c:numCache>
                <c:ptCount val="1"/>
                <c:pt idx="0">
                  <c:v>1</c:v>
                </c:pt>
              </c:numCache>
            </c:numRef>
          </c:val>
          <c:smooth val="0"/>
        </c:ser>
        <c:ser>
          <c:idx val="0"/>
          <c:order val="4"/>
          <c:tx>
            <c:strRef>
              <c:f>'Worksheet (Crossings)'!#REF!</c:f>
              <c:strCache>
                <c:ptCount val="1"/>
                <c:pt idx="0">
                  <c:v>#REF!</c:v>
                </c:pt>
              </c:strCache>
            </c:strRef>
          </c:tx>
          <c:spPr>
            <a:ln w="12700">
              <a:solidFill>
                <a:srgbClr val="80A5C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(Crossings)'!#REF!</c:f>
              <c:strCache>
                <c:ptCount val="1"/>
                <c:pt idx="0">
                  <c:v>1</c:v>
                </c:pt>
              </c:strCache>
            </c:strRef>
          </c:cat>
          <c:val>
            <c:numRef>
              <c:f>'Worksheet (Crossings)'!#REF!</c:f>
              <c:numCache>
                <c:ptCount val="1"/>
                <c:pt idx="0">
                  <c:v>1</c:v>
                </c:pt>
              </c:numCache>
            </c:numRef>
          </c:val>
          <c:smooth val="0"/>
        </c:ser>
        <c:marker val="1"/>
        <c:axId val="15572959"/>
        <c:axId val="5938904"/>
      </c:lineChart>
      <c:catAx>
        <c:axId val="15572959"/>
        <c:scaling>
          <c:orientation val="minMax"/>
        </c:scaling>
        <c:axPos val="b"/>
        <c:delete val="0"/>
        <c:numFmt formatCode="General" sourceLinked="1"/>
        <c:majorTickMark val="out"/>
        <c:minorTickMark val="none"/>
        <c:tickLblPos val="nextTo"/>
        <c:spPr>
          <a:ln w="3175">
            <a:solidFill>
              <a:srgbClr val="000000"/>
            </a:solidFill>
          </a:ln>
        </c:spPr>
        <c:crossAx val="5938904"/>
        <c:crosses val="autoZero"/>
        <c:auto val="1"/>
        <c:lblOffset val="100"/>
        <c:tickLblSkip val="1"/>
        <c:noMultiLvlLbl val="0"/>
      </c:catAx>
      <c:valAx>
        <c:axId val="5938904"/>
        <c:scaling>
          <c:orientation val="minMax"/>
        </c:scaling>
        <c:axPos val="l"/>
        <c:delete val="0"/>
        <c:numFmt formatCode="General" sourceLinked="1"/>
        <c:majorTickMark val="out"/>
        <c:minorTickMark val="none"/>
        <c:tickLblPos val="nextTo"/>
        <c:spPr>
          <a:ln w="3175">
            <a:solidFill>
              <a:srgbClr val="000000"/>
            </a:solidFill>
          </a:ln>
        </c:spPr>
        <c:crossAx val="15572959"/>
        <c:crossesAt val="1"/>
        <c:crossBetween val="between"/>
        <c:dispUnits/>
      </c:valAx>
      <c:spPr>
        <a:solidFill>
          <a:srgbClr val="000000"/>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Car Park Occupancy</a:t>
            </a:r>
          </a:p>
        </c:rich>
      </c:tx>
      <c:layout/>
      <c:spPr>
        <a:noFill/>
        <a:ln>
          <a:noFill/>
        </a:ln>
      </c:spPr>
    </c:title>
    <c:plotArea>
      <c:layout/>
      <c:lineChart>
        <c:grouping val="standard"/>
        <c:varyColors val="0"/>
        <c:ser>
          <c:idx val="1"/>
          <c:order val="0"/>
          <c:tx>
            <c:strRef>
              <c:f>'Print Sheet (Crossings)'!#REF!</c:f>
              <c:strCache>
                <c:ptCount val="1"/>
                <c:pt idx="0">
                  <c:v>#REF!</c:v>
                </c:pt>
              </c:strCache>
            </c:strRef>
          </c:tx>
          <c:spPr>
            <a:ln w="12700">
              <a:solidFill>
                <a:srgbClr val="C9DEB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(Crossings)'!#REF!</c:f>
              <c:strCache>
                <c:ptCount val="1"/>
                <c:pt idx="0">
                  <c:v>1</c:v>
                </c:pt>
              </c:strCache>
            </c:strRef>
          </c:cat>
          <c:val>
            <c:numRef>
              <c:f>'Print Sheet (Crossings)'!#REF!</c:f>
              <c:numCache>
                <c:ptCount val="1"/>
                <c:pt idx="0">
                  <c:v>1</c:v>
                </c:pt>
              </c:numCache>
            </c:numRef>
          </c:val>
          <c:smooth val="0"/>
        </c:ser>
        <c:ser>
          <c:idx val="2"/>
          <c:order val="1"/>
          <c:tx>
            <c:strRef>
              <c:f>'Print Sheet (Crossings)'!#REF!</c:f>
              <c:strCache>
                <c:ptCount val="1"/>
                <c:pt idx="0">
                  <c:v>#REF!</c:v>
                </c:pt>
              </c:strCache>
            </c:strRef>
          </c:tx>
          <c:spPr>
            <a:ln w="12700">
              <a:solidFill>
                <a:srgbClr val="CF99B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(Crossings)'!#REF!</c:f>
              <c:strCache>
                <c:ptCount val="1"/>
                <c:pt idx="0">
                  <c:v>1</c:v>
                </c:pt>
              </c:strCache>
            </c:strRef>
          </c:cat>
          <c:val>
            <c:numRef>
              <c:f>'Print Sheet (Crossings)'!#REF!</c:f>
              <c:numCache>
                <c:ptCount val="1"/>
                <c:pt idx="0">
                  <c:v>1</c:v>
                </c:pt>
              </c:numCache>
            </c:numRef>
          </c:val>
          <c:smooth val="0"/>
        </c:ser>
        <c:ser>
          <c:idx val="3"/>
          <c:order val="2"/>
          <c:tx>
            <c:strRef>
              <c:f>'Print Sheet (Crossings)'!#REF!</c:f>
              <c:strCache>
                <c:ptCount val="1"/>
                <c:pt idx="0">
                  <c:v>#REF!</c:v>
                </c:pt>
              </c:strCache>
            </c:strRef>
          </c:tx>
          <c:spPr>
            <a:ln w="127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(Crossings)'!#REF!</c:f>
              <c:strCache>
                <c:ptCount val="1"/>
                <c:pt idx="0">
                  <c:v>1</c:v>
                </c:pt>
              </c:strCache>
            </c:strRef>
          </c:cat>
          <c:val>
            <c:numRef>
              <c:f>'Print Sheet (Crossings)'!#REF!</c:f>
              <c:numCache>
                <c:ptCount val="1"/>
                <c:pt idx="0">
                  <c:v>1</c:v>
                </c:pt>
              </c:numCache>
            </c:numRef>
          </c:val>
          <c:smooth val="0"/>
        </c:ser>
        <c:ser>
          <c:idx val="4"/>
          <c:order val="3"/>
          <c:tx>
            <c:strRef>
              <c:f>'Print Sheet (Crossings)'!#REF!</c:f>
              <c:strCache>
                <c:ptCount val="1"/>
                <c:pt idx="0">
                  <c:v>#REF!</c:v>
                </c:pt>
              </c:strCache>
            </c:strRef>
          </c:tx>
          <c:spPr>
            <a:ln w="12700">
              <a:solidFill>
                <a:srgbClr val="CCE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(Crossings)'!#REF!</c:f>
              <c:strCache>
                <c:ptCount val="1"/>
                <c:pt idx="0">
                  <c:v>1</c:v>
                </c:pt>
              </c:strCache>
            </c:strRef>
          </c:cat>
          <c:val>
            <c:numRef>
              <c:f>'Print Sheet (Crossings)'!#REF!</c:f>
              <c:numCache>
                <c:ptCount val="1"/>
                <c:pt idx="0">
                  <c:v>1</c:v>
                </c:pt>
              </c:numCache>
            </c:numRef>
          </c:val>
          <c:smooth val="0"/>
        </c:ser>
        <c:ser>
          <c:idx val="0"/>
          <c:order val="4"/>
          <c:tx>
            <c:strRef>
              <c:f>'Print Sheet (Crossings)'!#REF!</c:f>
              <c:strCache>
                <c:ptCount val="1"/>
                <c:pt idx="0">
                  <c:v>#REF!</c:v>
                </c:pt>
              </c:strCache>
            </c:strRef>
          </c:tx>
          <c:spPr>
            <a:ln w="12700">
              <a:solidFill>
                <a:srgbClr val="80A5C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(Crossings)'!#REF!</c:f>
              <c:strCache>
                <c:ptCount val="1"/>
                <c:pt idx="0">
                  <c:v>1</c:v>
                </c:pt>
              </c:strCache>
            </c:strRef>
          </c:cat>
          <c:val>
            <c:numRef>
              <c:f>'Print Sheet (Crossings)'!#REF!</c:f>
              <c:numCache>
                <c:ptCount val="1"/>
                <c:pt idx="0">
                  <c:v>1</c:v>
                </c:pt>
              </c:numCache>
            </c:numRef>
          </c:val>
          <c:smooth val="0"/>
        </c:ser>
        <c:marker val="1"/>
        <c:axId val="53450137"/>
        <c:axId val="11289186"/>
      </c:lineChart>
      <c:catAx>
        <c:axId val="53450137"/>
        <c:scaling>
          <c:orientation val="minMax"/>
        </c:scaling>
        <c:axPos val="b"/>
        <c:delete val="0"/>
        <c:numFmt formatCode="General" sourceLinked="1"/>
        <c:majorTickMark val="out"/>
        <c:minorTickMark val="none"/>
        <c:tickLblPos val="nextTo"/>
        <c:spPr>
          <a:ln w="3175">
            <a:solidFill>
              <a:srgbClr val="000000"/>
            </a:solidFill>
          </a:ln>
        </c:spPr>
        <c:crossAx val="11289186"/>
        <c:crosses val="autoZero"/>
        <c:auto val="1"/>
        <c:lblOffset val="100"/>
        <c:tickLblSkip val="1"/>
        <c:noMultiLvlLbl val="0"/>
      </c:catAx>
      <c:valAx>
        <c:axId val="11289186"/>
        <c:scaling>
          <c:orientation val="minMax"/>
        </c:scaling>
        <c:axPos val="l"/>
        <c:delete val="0"/>
        <c:numFmt formatCode="General" sourceLinked="1"/>
        <c:majorTickMark val="out"/>
        <c:minorTickMark val="none"/>
        <c:tickLblPos val="nextTo"/>
        <c:spPr>
          <a:ln w="3175">
            <a:solidFill>
              <a:srgbClr val="000000"/>
            </a:solidFill>
          </a:ln>
        </c:spPr>
        <c:crossAx val="53450137"/>
        <c:crossesAt val="1"/>
        <c:crossBetween val="between"/>
        <c:dispUnits/>
      </c:valAx>
      <c:spPr>
        <a:solidFill>
          <a:srgbClr val="000000"/>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238125</xdr:colOff>
      <xdr:row>32</xdr:row>
      <xdr:rowOff>123825</xdr:rowOff>
    </xdr:from>
    <xdr:to>
      <xdr:col>6</xdr:col>
      <xdr:colOff>66675</xdr:colOff>
      <xdr:row>33</xdr:row>
      <xdr:rowOff>28575</xdr:rowOff>
    </xdr:to>
    <xdr:pic>
      <xdr:nvPicPr>
        <xdr:cNvPr id="2" name="Picture 15"/>
        <xdr:cNvPicPr preferRelativeResize="1">
          <a:picLocks noChangeAspect="1"/>
        </xdr:cNvPicPr>
      </xdr:nvPicPr>
      <xdr:blipFill>
        <a:blip r:embed="rId2"/>
        <a:stretch>
          <a:fillRect/>
        </a:stretch>
      </xdr:blipFill>
      <xdr:spPr>
        <a:xfrm>
          <a:off x="3286125" y="5391150"/>
          <a:ext cx="4381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46</xdr:col>
      <xdr:colOff>19050</xdr:colOff>
      <xdr:row>0</xdr:row>
      <xdr:rowOff>914400</xdr:rowOff>
    </xdr:to>
    <xdr:sp>
      <xdr:nvSpPr>
        <xdr:cNvPr id="2" name="Rectangle 10"/>
        <xdr:cNvSpPr>
          <a:spLocks/>
        </xdr:cNvSpPr>
      </xdr:nvSpPr>
      <xdr:spPr>
        <a:xfrm>
          <a:off x="9525" y="0"/>
          <a:ext cx="23107650" cy="914400"/>
        </a:xfrm>
        <a:prstGeom prst="rect">
          <a:avLst/>
        </a:prstGeom>
        <a:solidFill>
          <a:srgbClr val="ECB31F"/>
        </a:solidFill>
        <a:ln w="9525" cmpd="sng">
          <a:noFill/>
        </a:ln>
      </xdr:spPr>
      <xdr:txBody>
        <a:bodyPr vertOverflow="clip" wrap="square" lIns="36576" tIns="32004" rIns="36576" bIns="32004" anchor="ctr"/>
        <a:p>
          <a:pPr algn="ctr">
            <a:defRPr/>
          </a:pPr>
          <a:r>
            <a:rPr lang="en-US" cap="none" sz="1600" b="1" i="0" u="none" baseline="0">
              <a:solidFill>
                <a:srgbClr val="FFFFFF"/>
              </a:solidFill>
              <a:latin typeface="Arial"/>
              <a:ea typeface="Arial"/>
              <a:cs typeface="Arial"/>
            </a:rPr>
            <a:t>PEDESTRIAN COMFORT ASSESSMENT: FOOTWAY COMFORT</a:t>
          </a:r>
        </a:p>
      </xdr:txBody>
    </xdr:sp>
    <xdr:clientData/>
  </xdr:twoCellAnchor>
  <xdr:twoCellAnchor editAs="oneCell">
    <xdr:from>
      <xdr:col>1</xdr:col>
      <xdr:colOff>19050</xdr:colOff>
      <xdr:row>1</xdr:row>
      <xdr:rowOff>95250</xdr:rowOff>
    </xdr:from>
    <xdr:to>
      <xdr:col>2</xdr:col>
      <xdr:colOff>923925</xdr:colOff>
      <xdr:row>2</xdr:row>
      <xdr:rowOff>238125</xdr:rowOff>
    </xdr:to>
    <xdr:pic>
      <xdr:nvPicPr>
        <xdr:cNvPr id="3" name="EraseFootwayEgButton"/>
        <xdr:cNvPicPr preferRelativeResize="1">
          <a:picLocks noChangeAspect="1"/>
        </xdr:cNvPicPr>
      </xdr:nvPicPr>
      <xdr:blipFill>
        <a:blip r:embed="rId2"/>
        <a:stretch>
          <a:fillRect/>
        </a:stretch>
      </xdr:blipFill>
      <xdr:spPr>
        <a:xfrm>
          <a:off x="142875" y="1209675"/>
          <a:ext cx="1171575"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37</xdr:col>
      <xdr:colOff>457200</xdr:colOff>
      <xdr:row>2</xdr:row>
      <xdr:rowOff>428625</xdr:rowOff>
    </xdr:to>
    <xdr:sp>
      <xdr:nvSpPr>
        <xdr:cNvPr id="2" name="Rectangle 14"/>
        <xdr:cNvSpPr>
          <a:spLocks/>
        </xdr:cNvSpPr>
      </xdr:nvSpPr>
      <xdr:spPr>
        <a:xfrm>
          <a:off x="0" y="0"/>
          <a:ext cx="46720125" cy="1666875"/>
        </a:xfrm>
        <a:prstGeom prst="rect">
          <a:avLst/>
        </a:prstGeom>
        <a:solidFill>
          <a:srgbClr val="ECB31F"/>
        </a:solidFill>
        <a:ln w="9525" cmpd="sng">
          <a:noFill/>
        </a:ln>
      </xdr:spPr>
      <xdr:txBody>
        <a:bodyPr vertOverflow="clip" wrap="square" lIns="45720" tIns="41148" rIns="0" bIns="41148" anchor="ctr"/>
        <a:p>
          <a:pPr algn="l">
            <a:defRPr/>
          </a:pPr>
          <a:r>
            <a:rPr lang="en-US" cap="none" sz="2200" b="1" i="0" u="none" baseline="0">
              <a:solidFill>
                <a:srgbClr val="000000"/>
              </a:solidFill>
              <a:latin typeface="Arial"/>
              <a:ea typeface="Arial"/>
              <a:cs typeface="Arial"/>
            </a:rPr>
            <a:t>                                                                      PEDESTRIAN COMFORT ASSESSMENT: FOOTWAY COMFORT                                                                                                                                                                    PEDESTRIAN COMFORT ASSESSMENT: FOOTWAY COMFORT</a:t>
          </a:r>
          <a:r>
            <a:rPr lang="en-US" cap="none" sz="2200" b="0" i="0" u="none" baseline="0">
              <a:solidFill>
                <a:srgbClr val="000000"/>
              </a:solidFill>
              <a:latin typeface="Arial"/>
              <a:ea typeface="Arial"/>
              <a:cs typeface="Arial"/>
            </a:rPr>
            <a:t>
</a:t>
          </a:r>
        </a:p>
      </xdr:txBody>
    </xdr:sp>
    <xdr:clientData/>
  </xdr:twoCellAnchor>
  <xdr:twoCellAnchor editAs="oneCell">
    <xdr:from>
      <xdr:col>8</xdr:col>
      <xdr:colOff>57150</xdr:colOff>
      <xdr:row>0</xdr:row>
      <xdr:rowOff>533400</xdr:rowOff>
    </xdr:from>
    <xdr:to>
      <xdr:col>9</xdr:col>
      <xdr:colOff>819150</xdr:colOff>
      <xdr:row>1</xdr:row>
      <xdr:rowOff>590550</xdr:rowOff>
    </xdr:to>
    <xdr:pic>
      <xdr:nvPicPr>
        <xdr:cNvPr id="3" name="Picture 15"/>
        <xdr:cNvPicPr preferRelativeResize="1">
          <a:picLocks noChangeAspect="1"/>
        </xdr:cNvPicPr>
      </xdr:nvPicPr>
      <xdr:blipFill>
        <a:blip r:embed="rId2"/>
        <a:stretch>
          <a:fillRect/>
        </a:stretch>
      </xdr:blipFill>
      <xdr:spPr>
        <a:xfrm>
          <a:off x="13649325" y="533400"/>
          <a:ext cx="847725" cy="676275"/>
        </a:xfrm>
        <a:prstGeom prst="rect">
          <a:avLst/>
        </a:prstGeom>
        <a:noFill/>
        <a:ln w="9525" cmpd="sng">
          <a:noFill/>
        </a:ln>
      </xdr:spPr>
    </xdr:pic>
    <xdr:clientData/>
  </xdr:twoCellAnchor>
  <xdr:twoCellAnchor editAs="oneCell">
    <xdr:from>
      <xdr:col>0</xdr:col>
      <xdr:colOff>219075</xdr:colOff>
      <xdr:row>0</xdr:row>
      <xdr:rowOff>571500</xdr:rowOff>
    </xdr:from>
    <xdr:to>
      <xdr:col>2</xdr:col>
      <xdr:colOff>9525</xdr:colOff>
      <xdr:row>1</xdr:row>
      <xdr:rowOff>533400</xdr:rowOff>
    </xdr:to>
    <xdr:pic>
      <xdr:nvPicPr>
        <xdr:cNvPr id="4" name="Picture 16"/>
        <xdr:cNvPicPr preferRelativeResize="1">
          <a:picLocks noChangeAspect="1"/>
        </xdr:cNvPicPr>
      </xdr:nvPicPr>
      <xdr:blipFill>
        <a:blip r:embed="rId3"/>
        <a:stretch>
          <a:fillRect/>
        </a:stretch>
      </xdr:blipFill>
      <xdr:spPr>
        <a:xfrm>
          <a:off x="219075" y="571500"/>
          <a:ext cx="4695825" cy="581025"/>
        </a:xfrm>
        <a:prstGeom prst="rect">
          <a:avLst/>
        </a:prstGeom>
        <a:noFill/>
        <a:ln w="9525" cmpd="sng">
          <a:noFill/>
        </a:ln>
      </xdr:spPr>
    </xdr:pic>
    <xdr:clientData/>
  </xdr:twoCellAnchor>
  <xdr:twoCellAnchor editAs="oneCell">
    <xdr:from>
      <xdr:col>9</xdr:col>
      <xdr:colOff>819150</xdr:colOff>
      <xdr:row>0</xdr:row>
      <xdr:rowOff>571500</xdr:rowOff>
    </xdr:from>
    <xdr:to>
      <xdr:col>11</xdr:col>
      <xdr:colOff>2552700</xdr:colOff>
      <xdr:row>1</xdr:row>
      <xdr:rowOff>533400</xdr:rowOff>
    </xdr:to>
    <xdr:pic>
      <xdr:nvPicPr>
        <xdr:cNvPr id="5" name="Picture 17"/>
        <xdr:cNvPicPr preferRelativeResize="1">
          <a:picLocks noChangeAspect="1"/>
        </xdr:cNvPicPr>
      </xdr:nvPicPr>
      <xdr:blipFill>
        <a:blip r:embed="rId4"/>
        <a:stretch>
          <a:fillRect/>
        </a:stretch>
      </xdr:blipFill>
      <xdr:spPr>
        <a:xfrm>
          <a:off x="14497050" y="571500"/>
          <a:ext cx="4695825" cy="581025"/>
        </a:xfrm>
        <a:prstGeom prst="rect">
          <a:avLst/>
        </a:prstGeom>
        <a:noFill/>
        <a:ln w="9525" cmpd="sng">
          <a:noFill/>
        </a:ln>
      </xdr:spPr>
    </xdr:pic>
    <xdr:clientData/>
  </xdr:twoCellAnchor>
  <xdr:twoCellAnchor editAs="oneCell">
    <xdr:from>
      <xdr:col>22</xdr:col>
      <xdr:colOff>66675</xdr:colOff>
      <xdr:row>0</xdr:row>
      <xdr:rowOff>447675</xdr:rowOff>
    </xdr:from>
    <xdr:to>
      <xdr:col>23</xdr:col>
      <xdr:colOff>828675</xdr:colOff>
      <xdr:row>1</xdr:row>
      <xdr:rowOff>504825</xdr:rowOff>
    </xdr:to>
    <xdr:pic>
      <xdr:nvPicPr>
        <xdr:cNvPr id="6" name="Picture 15"/>
        <xdr:cNvPicPr preferRelativeResize="1">
          <a:picLocks noChangeAspect="1"/>
        </xdr:cNvPicPr>
      </xdr:nvPicPr>
      <xdr:blipFill>
        <a:blip r:embed="rId2"/>
        <a:stretch>
          <a:fillRect/>
        </a:stretch>
      </xdr:blipFill>
      <xdr:spPr>
        <a:xfrm>
          <a:off x="33975675" y="447675"/>
          <a:ext cx="847725" cy="676275"/>
        </a:xfrm>
        <a:prstGeom prst="rect">
          <a:avLst/>
        </a:prstGeom>
        <a:noFill/>
        <a:ln w="9525" cmpd="sng">
          <a:noFill/>
        </a:ln>
      </xdr:spPr>
    </xdr:pic>
    <xdr:clientData/>
  </xdr:twoCellAnchor>
  <xdr:twoCellAnchor editAs="oneCell">
    <xdr:from>
      <xdr:col>14</xdr:col>
      <xdr:colOff>228600</xdr:colOff>
      <xdr:row>0</xdr:row>
      <xdr:rowOff>485775</xdr:rowOff>
    </xdr:from>
    <xdr:to>
      <xdr:col>16</xdr:col>
      <xdr:colOff>19050</xdr:colOff>
      <xdr:row>1</xdr:row>
      <xdr:rowOff>447675</xdr:rowOff>
    </xdr:to>
    <xdr:pic>
      <xdr:nvPicPr>
        <xdr:cNvPr id="7" name="Picture 16"/>
        <xdr:cNvPicPr preferRelativeResize="1">
          <a:picLocks noChangeAspect="1"/>
        </xdr:cNvPicPr>
      </xdr:nvPicPr>
      <xdr:blipFill>
        <a:blip r:embed="rId3"/>
        <a:stretch>
          <a:fillRect/>
        </a:stretch>
      </xdr:blipFill>
      <xdr:spPr>
        <a:xfrm>
          <a:off x="20545425" y="485775"/>
          <a:ext cx="4695825" cy="581025"/>
        </a:xfrm>
        <a:prstGeom prst="rect">
          <a:avLst/>
        </a:prstGeom>
        <a:noFill/>
        <a:ln w="9525" cmpd="sng">
          <a:noFill/>
        </a:ln>
      </xdr:spPr>
    </xdr:pic>
    <xdr:clientData/>
  </xdr:twoCellAnchor>
  <xdr:twoCellAnchor editAs="oneCell">
    <xdr:from>
      <xdr:col>23</xdr:col>
      <xdr:colOff>828675</xdr:colOff>
      <xdr:row>0</xdr:row>
      <xdr:rowOff>485775</xdr:rowOff>
    </xdr:from>
    <xdr:to>
      <xdr:col>25</xdr:col>
      <xdr:colOff>2562225</xdr:colOff>
      <xdr:row>1</xdr:row>
      <xdr:rowOff>447675</xdr:rowOff>
    </xdr:to>
    <xdr:pic>
      <xdr:nvPicPr>
        <xdr:cNvPr id="8" name="Picture 17"/>
        <xdr:cNvPicPr preferRelativeResize="1">
          <a:picLocks noChangeAspect="1"/>
        </xdr:cNvPicPr>
      </xdr:nvPicPr>
      <xdr:blipFill>
        <a:blip r:embed="rId4"/>
        <a:stretch>
          <a:fillRect/>
        </a:stretch>
      </xdr:blipFill>
      <xdr:spPr>
        <a:xfrm>
          <a:off x="34823400" y="485775"/>
          <a:ext cx="46958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32</xdr:col>
      <xdr:colOff>0</xdr:colOff>
      <xdr:row>0</xdr:row>
      <xdr:rowOff>914400</xdr:rowOff>
    </xdr:to>
    <xdr:sp>
      <xdr:nvSpPr>
        <xdr:cNvPr id="2" name="Rectangle 2"/>
        <xdr:cNvSpPr>
          <a:spLocks/>
        </xdr:cNvSpPr>
      </xdr:nvSpPr>
      <xdr:spPr>
        <a:xfrm>
          <a:off x="9525" y="0"/>
          <a:ext cx="17325975" cy="914400"/>
        </a:xfrm>
        <a:prstGeom prst="rect">
          <a:avLst/>
        </a:prstGeom>
        <a:solidFill>
          <a:srgbClr val="ECB31F"/>
        </a:solidFill>
        <a:ln w="9525" cmpd="sng">
          <a:noFill/>
        </a:ln>
      </xdr:spPr>
      <xdr:txBody>
        <a:bodyPr vertOverflow="clip" wrap="square" lIns="36576" tIns="32004" rIns="36576" bIns="32004" anchor="ctr"/>
        <a:p>
          <a:pPr algn="ctr">
            <a:defRPr/>
          </a:pPr>
          <a:r>
            <a:rPr lang="en-US" cap="none" sz="1600" b="1" i="0" u="none" baseline="0">
              <a:solidFill>
                <a:srgbClr val="FFFFFF"/>
              </a:solidFill>
              <a:latin typeface="Arial"/>
              <a:ea typeface="Arial"/>
              <a:cs typeface="Arial"/>
            </a:rPr>
            <a:t>PEDESTRIAN COMFORT ASSESSMENT: CROSSING COMFORT</a:t>
          </a:r>
        </a:p>
      </xdr:txBody>
    </xdr:sp>
    <xdr:clientData/>
  </xdr:twoCellAnchor>
  <xdr:twoCellAnchor editAs="oneCell">
    <xdr:from>
      <xdr:col>1</xdr:col>
      <xdr:colOff>19050</xdr:colOff>
      <xdr:row>2</xdr:row>
      <xdr:rowOff>0</xdr:rowOff>
    </xdr:from>
    <xdr:to>
      <xdr:col>2</xdr:col>
      <xdr:colOff>981075</xdr:colOff>
      <xdr:row>2</xdr:row>
      <xdr:rowOff>304800</xdr:rowOff>
    </xdr:to>
    <xdr:pic>
      <xdr:nvPicPr>
        <xdr:cNvPr id="3" name="EraseCrossingEgButton"/>
        <xdr:cNvPicPr preferRelativeResize="1">
          <a:picLocks noChangeAspect="1"/>
        </xdr:cNvPicPr>
      </xdr:nvPicPr>
      <xdr:blipFill>
        <a:blip r:embed="rId2"/>
        <a:stretch>
          <a:fillRect/>
        </a:stretch>
      </xdr:blipFill>
      <xdr:spPr>
        <a:xfrm>
          <a:off x="142875" y="1390650"/>
          <a:ext cx="1171575"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19050</xdr:rowOff>
    </xdr:from>
    <xdr:to>
      <xdr:col>46</xdr:col>
      <xdr:colOff>485775</xdr:colOff>
      <xdr:row>2</xdr:row>
      <xdr:rowOff>428625</xdr:rowOff>
    </xdr:to>
    <xdr:sp>
      <xdr:nvSpPr>
        <xdr:cNvPr id="2" name="Rectangle 8"/>
        <xdr:cNvSpPr>
          <a:spLocks/>
        </xdr:cNvSpPr>
      </xdr:nvSpPr>
      <xdr:spPr>
        <a:xfrm>
          <a:off x="0" y="19050"/>
          <a:ext cx="41709975" cy="1647825"/>
        </a:xfrm>
        <a:prstGeom prst="rect">
          <a:avLst/>
        </a:prstGeom>
        <a:solidFill>
          <a:srgbClr val="ECB31F"/>
        </a:solidFill>
        <a:ln w="9525" cmpd="sng">
          <a:noFill/>
        </a:ln>
      </xdr:spPr>
      <xdr:txBody>
        <a:bodyPr vertOverflow="clip" wrap="square" lIns="45720" tIns="41148" rIns="0" bIns="41148" anchor="ctr"/>
        <a:p>
          <a:pPr algn="l">
            <a:defRPr/>
          </a:pPr>
          <a:r>
            <a:rPr lang="en-US" cap="none" sz="2200" b="1" i="0" u="none" baseline="0">
              <a:solidFill>
                <a:srgbClr val="000000"/>
              </a:solidFill>
              <a:latin typeface="Arial"/>
              <a:ea typeface="Arial"/>
              <a:cs typeface="Arial"/>
            </a:rPr>
            <a:t>                                                                      PEDESTRIAN COMFORT ASSESSMENT: CROSSING COMFORT</a:t>
          </a:r>
        </a:p>
      </xdr:txBody>
    </xdr:sp>
    <xdr:clientData/>
  </xdr:twoCellAnchor>
  <xdr:twoCellAnchor editAs="oneCell">
    <xdr:from>
      <xdr:col>15</xdr:col>
      <xdr:colOff>285750</xdr:colOff>
      <xdr:row>0</xdr:row>
      <xdr:rowOff>552450</xdr:rowOff>
    </xdr:from>
    <xdr:to>
      <xdr:col>16</xdr:col>
      <xdr:colOff>171450</xdr:colOff>
      <xdr:row>2</xdr:row>
      <xdr:rowOff>0</xdr:rowOff>
    </xdr:to>
    <xdr:pic>
      <xdr:nvPicPr>
        <xdr:cNvPr id="3" name="Picture 9"/>
        <xdr:cNvPicPr preferRelativeResize="1">
          <a:picLocks noChangeAspect="1"/>
        </xdr:cNvPicPr>
      </xdr:nvPicPr>
      <xdr:blipFill>
        <a:blip r:embed="rId2"/>
        <a:stretch>
          <a:fillRect/>
        </a:stretch>
      </xdr:blipFill>
      <xdr:spPr>
        <a:xfrm>
          <a:off x="13773150" y="552450"/>
          <a:ext cx="847725" cy="685800"/>
        </a:xfrm>
        <a:prstGeom prst="rect">
          <a:avLst/>
        </a:prstGeom>
        <a:noFill/>
        <a:ln w="9525" cmpd="sng">
          <a:noFill/>
        </a:ln>
      </xdr:spPr>
    </xdr:pic>
    <xdr:clientData/>
  </xdr:twoCellAnchor>
  <xdr:twoCellAnchor editAs="oneCell">
    <xdr:from>
      <xdr:col>0</xdr:col>
      <xdr:colOff>219075</xdr:colOff>
      <xdr:row>0</xdr:row>
      <xdr:rowOff>590550</xdr:rowOff>
    </xdr:from>
    <xdr:to>
      <xdr:col>3</xdr:col>
      <xdr:colOff>476250</xdr:colOff>
      <xdr:row>1</xdr:row>
      <xdr:rowOff>552450</xdr:rowOff>
    </xdr:to>
    <xdr:pic>
      <xdr:nvPicPr>
        <xdr:cNvPr id="4" name="Picture 10"/>
        <xdr:cNvPicPr preferRelativeResize="1">
          <a:picLocks noChangeAspect="1"/>
        </xdr:cNvPicPr>
      </xdr:nvPicPr>
      <xdr:blipFill>
        <a:blip r:embed="rId3"/>
        <a:stretch>
          <a:fillRect/>
        </a:stretch>
      </xdr:blipFill>
      <xdr:spPr>
        <a:xfrm>
          <a:off x="219075" y="590550"/>
          <a:ext cx="4695825" cy="581025"/>
        </a:xfrm>
        <a:prstGeom prst="rect">
          <a:avLst/>
        </a:prstGeom>
        <a:noFill/>
        <a:ln w="9525" cmpd="sng">
          <a:noFill/>
        </a:ln>
      </xdr:spPr>
    </xdr:pic>
    <xdr:clientData/>
  </xdr:twoCellAnchor>
  <xdr:twoCellAnchor editAs="oneCell">
    <xdr:from>
      <xdr:col>16</xdr:col>
      <xdr:colOff>190500</xdr:colOff>
      <xdr:row>0</xdr:row>
      <xdr:rowOff>590550</xdr:rowOff>
    </xdr:from>
    <xdr:to>
      <xdr:col>21</xdr:col>
      <xdr:colOff>876300</xdr:colOff>
      <xdr:row>1</xdr:row>
      <xdr:rowOff>552450</xdr:rowOff>
    </xdr:to>
    <xdr:pic>
      <xdr:nvPicPr>
        <xdr:cNvPr id="5" name="Picture 11"/>
        <xdr:cNvPicPr preferRelativeResize="1">
          <a:picLocks noChangeAspect="1"/>
        </xdr:cNvPicPr>
      </xdr:nvPicPr>
      <xdr:blipFill>
        <a:blip r:embed="rId4"/>
        <a:stretch>
          <a:fillRect/>
        </a:stretch>
      </xdr:blipFill>
      <xdr:spPr>
        <a:xfrm>
          <a:off x="14639925" y="590550"/>
          <a:ext cx="4714875" cy="581025"/>
        </a:xfrm>
        <a:prstGeom prst="rect">
          <a:avLst/>
        </a:prstGeom>
        <a:noFill/>
        <a:ln w="9525" cmpd="sng">
          <a:noFill/>
        </a:ln>
      </xdr:spPr>
    </xdr:pic>
    <xdr:clientData/>
  </xdr:twoCellAnchor>
  <xdr:twoCellAnchor editAs="oneCell">
    <xdr:from>
      <xdr:col>38</xdr:col>
      <xdr:colOff>361950</xdr:colOff>
      <xdr:row>1</xdr:row>
      <xdr:rowOff>95250</xdr:rowOff>
    </xdr:from>
    <xdr:to>
      <xdr:col>39</xdr:col>
      <xdr:colOff>247650</xdr:colOff>
      <xdr:row>2</xdr:row>
      <xdr:rowOff>152400</xdr:rowOff>
    </xdr:to>
    <xdr:pic>
      <xdr:nvPicPr>
        <xdr:cNvPr id="6" name="Picture 9"/>
        <xdr:cNvPicPr preferRelativeResize="1">
          <a:picLocks noChangeAspect="1"/>
        </xdr:cNvPicPr>
      </xdr:nvPicPr>
      <xdr:blipFill>
        <a:blip r:embed="rId2"/>
        <a:stretch>
          <a:fillRect/>
        </a:stretch>
      </xdr:blipFill>
      <xdr:spPr>
        <a:xfrm>
          <a:off x="33947100" y="714375"/>
          <a:ext cx="847725" cy="676275"/>
        </a:xfrm>
        <a:prstGeom prst="rect">
          <a:avLst/>
        </a:prstGeom>
        <a:noFill/>
        <a:ln w="9525" cmpd="sng">
          <a:noFill/>
        </a:ln>
      </xdr:spPr>
    </xdr:pic>
    <xdr:clientData/>
  </xdr:twoCellAnchor>
  <xdr:twoCellAnchor editAs="oneCell">
    <xdr:from>
      <xdr:col>23</xdr:col>
      <xdr:colOff>295275</xdr:colOff>
      <xdr:row>1</xdr:row>
      <xdr:rowOff>133350</xdr:rowOff>
    </xdr:from>
    <xdr:to>
      <xdr:col>26</xdr:col>
      <xdr:colOff>438150</xdr:colOff>
      <xdr:row>2</xdr:row>
      <xdr:rowOff>95250</xdr:rowOff>
    </xdr:to>
    <xdr:pic>
      <xdr:nvPicPr>
        <xdr:cNvPr id="7" name="Picture 10"/>
        <xdr:cNvPicPr preferRelativeResize="1">
          <a:picLocks noChangeAspect="1"/>
        </xdr:cNvPicPr>
      </xdr:nvPicPr>
      <xdr:blipFill>
        <a:blip r:embed="rId3"/>
        <a:stretch>
          <a:fillRect/>
        </a:stretch>
      </xdr:blipFill>
      <xdr:spPr>
        <a:xfrm>
          <a:off x="20316825" y="752475"/>
          <a:ext cx="4695825" cy="581025"/>
        </a:xfrm>
        <a:prstGeom prst="rect">
          <a:avLst/>
        </a:prstGeom>
        <a:noFill/>
        <a:ln w="9525" cmpd="sng">
          <a:noFill/>
        </a:ln>
      </xdr:spPr>
    </xdr:pic>
    <xdr:clientData/>
  </xdr:twoCellAnchor>
  <xdr:twoCellAnchor editAs="oneCell">
    <xdr:from>
      <xdr:col>39</xdr:col>
      <xdr:colOff>266700</xdr:colOff>
      <xdr:row>1</xdr:row>
      <xdr:rowOff>133350</xdr:rowOff>
    </xdr:from>
    <xdr:to>
      <xdr:col>44</xdr:col>
      <xdr:colOff>914400</xdr:colOff>
      <xdr:row>2</xdr:row>
      <xdr:rowOff>95250</xdr:rowOff>
    </xdr:to>
    <xdr:pic>
      <xdr:nvPicPr>
        <xdr:cNvPr id="8" name="Picture 11"/>
        <xdr:cNvPicPr preferRelativeResize="1">
          <a:picLocks noChangeAspect="1"/>
        </xdr:cNvPicPr>
      </xdr:nvPicPr>
      <xdr:blipFill>
        <a:blip r:embed="rId4"/>
        <a:stretch>
          <a:fillRect/>
        </a:stretch>
      </xdr:blipFill>
      <xdr:spPr>
        <a:xfrm>
          <a:off x="34813875" y="752475"/>
          <a:ext cx="4714875" cy="581025"/>
        </a:xfrm>
        <a:prstGeom prst="rect">
          <a:avLst/>
        </a:prstGeom>
        <a:noFill/>
        <a:ln w="9525" cmpd="sng">
          <a:noFill/>
        </a:ln>
      </xdr:spPr>
    </xdr:pic>
    <xdr:clientData/>
  </xdr:twoCellAnchor>
  <xdr:twoCellAnchor>
    <xdr:from>
      <xdr:col>26</xdr:col>
      <xdr:colOff>438150</xdr:colOff>
      <xdr:row>1</xdr:row>
      <xdr:rowOff>114300</xdr:rowOff>
    </xdr:from>
    <xdr:to>
      <xdr:col>38</xdr:col>
      <xdr:colOff>209550</xdr:colOff>
      <xdr:row>2</xdr:row>
      <xdr:rowOff>533400</xdr:rowOff>
    </xdr:to>
    <xdr:sp>
      <xdr:nvSpPr>
        <xdr:cNvPr id="9" name="TextBox 9"/>
        <xdr:cNvSpPr txBox="1">
          <a:spLocks noChangeArrowheads="1"/>
        </xdr:cNvSpPr>
      </xdr:nvSpPr>
      <xdr:spPr>
        <a:xfrm>
          <a:off x="25012650" y="733425"/>
          <a:ext cx="8782050" cy="1038225"/>
        </a:xfrm>
        <a:prstGeom prst="rect">
          <a:avLst/>
        </a:prstGeom>
        <a:noFill/>
        <a:ln w="9525" cmpd="sng">
          <a:noFill/>
        </a:ln>
      </xdr:spPr>
      <xdr:txBody>
        <a:bodyPr vertOverflow="clip" wrap="square"/>
        <a:p>
          <a:pPr algn="l">
            <a:defRPr/>
          </a:pPr>
          <a:r>
            <a:rPr lang="en-US" cap="none" sz="2200" b="0" i="0" u="none" baseline="0">
              <a:solidFill>
                <a:srgbClr val="000000"/>
              </a:solidFill>
              <a:latin typeface="Arial"/>
              <a:ea typeface="Arial"/>
              <a:cs typeface="Arial"/>
            </a:rPr>
            <a:t> </a:t>
          </a:r>
          <a:r>
            <a:rPr lang="en-US" cap="none" sz="2200" b="1" i="0" u="none" baseline="0">
              <a:solidFill>
                <a:srgbClr val="000000"/>
              </a:solidFill>
              <a:latin typeface="Arial"/>
              <a:ea typeface="Arial"/>
              <a:cs typeface="Arial"/>
            </a:rPr>
            <a:t>PEDESTRIAN COMFORT ASSESSMENT: CROSSING COMFORT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B4:F33"/>
  <sheetViews>
    <sheetView showGridLines="0" zoomScalePageLayoutView="0" workbookViewId="0" topLeftCell="A1">
      <selection activeCell="E33" sqref="E33"/>
    </sheetView>
  </sheetViews>
  <sheetFormatPr defaultColWidth="9.140625" defaultRowHeight="12.75"/>
  <cols>
    <col min="1" max="16384" width="9.140625" style="34" customWidth="1"/>
  </cols>
  <sheetData>
    <row r="4" ht="12">
      <c r="B4" s="103" t="s">
        <v>127</v>
      </c>
    </row>
    <row r="5" ht="12">
      <c r="B5" s="103" t="s">
        <v>107</v>
      </c>
    </row>
    <row r="6" spans="2:6" ht="40.5" customHeight="1">
      <c r="B6" s="196" t="s">
        <v>130</v>
      </c>
      <c r="C6" s="196"/>
      <c r="D6" s="196"/>
      <c r="E6" s="196"/>
      <c r="F6" s="106"/>
    </row>
    <row r="7" spans="2:6" ht="12">
      <c r="B7" s="105"/>
      <c r="C7" s="106"/>
      <c r="D7" s="106"/>
      <c r="E7" s="106"/>
      <c r="F7" s="106"/>
    </row>
    <row r="8" ht="12">
      <c r="B8" s="103" t="s">
        <v>129</v>
      </c>
    </row>
    <row r="9" ht="12">
      <c r="B9" s="103"/>
    </row>
    <row r="10" ht="12">
      <c r="B10" s="103" t="s">
        <v>108</v>
      </c>
    </row>
    <row r="11" ht="12">
      <c r="B11" s="103" t="s">
        <v>109</v>
      </c>
    </row>
    <row r="12" ht="12">
      <c r="B12" s="103" t="s">
        <v>110</v>
      </c>
    </row>
    <row r="13" ht="12">
      <c r="B13" s="103" t="s">
        <v>111</v>
      </c>
    </row>
    <row r="14" ht="12">
      <c r="B14" s="103" t="s">
        <v>112</v>
      </c>
    </row>
    <row r="15" ht="12">
      <c r="B15" s="103" t="s">
        <v>113</v>
      </c>
    </row>
    <row r="16" ht="12">
      <c r="B16" s="103" t="s">
        <v>114</v>
      </c>
    </row>
    <row r="17" ht="12">
      <c r="B17" s="103" t="s">
        <v>115</v>
      </c>
    </row>
    <row r="18" ht="12">
      <c r="B18" s="103" t="s">
        <v>116</v>
      </c>
    </row>
    <row r="19" ht="12">
      <c r="B19" s="103"/>
    </row>
    <row r="20" ht="12">
      <c r="B20" s="103" t="s">
        <v>128</v>
      </c>
    </row>
    <row r="21" ht="12">
      <c r="B21" s="103" t="s">
        <v>117</v>
      </c>
    </row>
    <row r="22" ht="12">
      <c r="B22" s="103"/>
    </row>
    <row r="23" ht="12">
      <c r="B23" s="103" t="s">
        <v>118</v>
      </c>
    </row>
    <row r="24" ht="12">
      <c r="B24" s="103" t="s">
        <v>119</v>
      </c>
    </row>
    <row r="25" ht="12">
      <c r="B25" s="103" t="s">
        <v>120</v>
      </c>
    </row>
    <row r="26" ht="12">
      <c r="B26" s="103" t="s">
        <v>121</v>
      </c>
    </row>
    <row r="27" ht="12">
      <c r="B27" s="103" t="s">
        <v>122</v>
      </c>
    </row>
    <row r="28" ht="12">
      <c r="B28" s="103" t="s">
        <v>123</v>
      </c>
    </row>
    <row r="29" ht="12">
      <c r="B29" s="103" t="s">
        <v>124</v>
      </c>
    </row>
    <row r="30" ht="12">
      <c r="B30" s="103" t="s">
        <v>125</v>
      </c>
    </row>
    <row r="31" ht="12">
      <c r="B31" s="103" t="s">
        <v>126</v>
      </c>
    </row>
    <row r="32" ht="12">
      <c r="B32" s="103"/>
    </row>
    <row r="33" ht="35.25" customHeight="1">
      <c r="B33" s="104" t="s">
        <v>119</v>
      </c>
    </row>
  </sheetData>
  <sheetProtection/>
  <mergeCells count="1">
    <mergeCell ref="B6:E6"/>
  </mergeCells>
  <printOptions horizontalCentered="1"/>
  <pageMargins left="0.7874015748031497" right="0.7874015748031497" top="1.1811023622047245" bottom="0.7874015748031497" header="0.3937007874015748" footer="0.3937007874015748"/>
  <pageSetup horizontalDpi="600" verticalDpi="600" orientation="portrait" paperSize="9" r:id="rId2"/>
  <headerFooter alignWithMargins="0">
    <oddHeader>&amp;L&amp;"Frutiger 45 Light,Regular"&amp;8&amp;T, &amp;D
&amp;R&amp;"Frutiger 45 Light,Regular"&amp;8copyright 
Intelligent Space Partnership Ltd.
Parchment House
13 Northburgh Street
London EC1V 0JP</oddHeader>
    <oddFooter>&amp;L&amp;"Frutiger 45 Light,Regular"&amp;8&amp;A, &amp;F&amp;R&amp;"Frutiger 45 Light,Regular"&amp;8&amp;P of &amp;N</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51"/>
    <pageSetUpPr fitToPage="1"/>
  </sheetPr>
  <dimension ref="B2:AY55"/>
  <sheetViews>
    <sheetView showGridLines="0" tabSelected="1" defaultGridColor="0" zoomScalePageLayoutView="0" colorId="63" workbookViewId="0" topLeftCell="A1">
      <selection activeCell="F19" sqref="F19"/>
    </sheetView>
  </sheetViews>
  <sheetFormatPr defaultColWidth="9.140625" defaultRowHeight="12.75" outlineLevelCol="1"/>
  <cols>
    <col min="1" max="1" width="1.8515625" style="1" customWidth="1"/>
    <col min="2" max="2" width="4.00390625" style="1" customWidth="1"/>
    <col min="3" max="4" width="21.140625" style="1" customWidth="1"/>
    <col min="5" max="5" width="14.57421875" style="1" customWidth="1"/>
    <col min="6" max="6" width="8.140625" style="1" bestFit="1" customWidth="1"/>
    <col min="7" max="7" width="7.00390625" style="1" bestFit="1" customWidth="1"/>
    <col min="8" max="8" width="10.421875" style="1" bestFit="1" customWidth="1"/>
    <col min="9" max="9" width="10.28125" style="1" hidden="1" customWidth="1" outlineLevel="1"/>
    <col min="10" max="10" width="6.00390625" style="1" bestFit="1" customWidth="1" collapsed="1"/>
    <col min="11" max="11" width="8.421875" style="1" bestFit="1" customWidth="1"/>
    <col min="12" max="12" width="6.7109375" style="1" bestFit="1" customWidth="1"/>
    <col min="13" max="13" width="12.421875" style="1" customWidth="1"/>
    <col min="14" max="14" width="11.57421875" style="1" customWidth="1"/>
    <col min="15" max="15" width="9.28125" style="1" bestFit="1" customWidth="1"/>
    <col min="16" max="16" width="7.00390625" style="1" customWidth="1"/>
    <col min="17" max="17" width="10.8515625" style="1" customWidth="1"/>
    <col min="18" max="18" width="9.421875" style="1" customWidth="1"/>
    <col min="19" max="19" width="7.00390625" style="1" customWidth="1"/>
    <col min="20" max="20" width="11.7109375" style="1" customWidth="1"/>
    <col min="21" max="21" width="9.28125" style="1" customWidth="1"/>
    <col min="22" max="22" width="7.140625" style="1" customWidth="1"/>
    <col min="23" max="23" width="12.8515625" style="1" hidden="1" customWidth="1" outlineLevel="1"/>
    <col min="24" max="24" width="9.140625" style="1" hidden="1" customWidth="1" outlineLevel="1"/>
    <col min="25" max="25" width="7.421875" style="1" hidden="1" customWidth="1" outlineLevel="1"/>
    <col min="26" max="26" width="12.140625" style="1" hidden="1" customWidth="1" outlineLevel="1"/>
    <col min="27" max="27" width="9.28125" style="1" hidden="1" customWidth="1" outlineLevel="1"/>
    <col min="28" max="28" width="6.7109375" style="1" hidden="1" customWidth="1" outlineLevel="1"/>
    <col min="29" max="29" width="12.140625" style="1" hidden="1" customWidth="1" outlineLevel="1"/>
    <col min="30" max="30" width="9.7109375" style="1" hidden="1" customWidth="1" outlineLevel="1"/>
    <col min="31" max="31" width="7.28125" style="1" hidden="1" customWidth="1" outlineLevel="1"/>
    <col min="32" max="32" width="13.421875" style="1" hidden="1" customWidth="1" outlineLevel="1"/>
    <col min="33" max="33" width="20.421875" style="1" hidden="1" customWidth="1" outlineLevel="1"/>
    <col min="34" max="34" width="9.00390625" style="1" customWidth="1" collapsed="1"/>
    <col min="35" max="35" width="8.57421875" style="1" customWidth="1"/>
    <col min="36" max="37" width="9.7109375" style="1" customWidth="1"/>
    <col min="38" max="38" width="8.421875" style="1" customWidth="1"/>
    <col min="39" max="39" width="11.28125" style="1" customWidth="1"/>
    <col min="40" max="40" width="14.00390625" style="1" customWidth="1"/>
    <col min="41" max="41" width="9.00390625" style="1" customWidth="1"/>
    <col min="42" max="42" width="12.57421875" style="1" customWidth="1"/>
    <col min="43" max="43" width="13.7109375" style="1" customWidth="1"/>
    <col min="44" max="44" width="9.00390625" style="1" customWidth="1"/>
    <col min="45" max="45" width="12.57421875" style="1" customWidth="1"/>
    <col min="46" max="46" width="13.7109375" style="1" customWidth="1"/>
    <col min="47" max="47" width="10.28125" style="1" customWidth="1"/>
    <col min="48" max="51" width="0" style="1" hidden="1" customWidth="1"/>
    <col min="52" max="16384" width="9.140625" style="1" customWidth="1"/>
  </cols>
  <sheetData>
    <row r="1" ht="87.75" customHeight="1"/>
    <row r="2" spans="48:51" ht="12.75" thickBot="1">
      <c r="AV2" s="200" t="s">
        <v>27</v>
      </c>
      <c r="AW2" s="201"/>
      <c r="AX2" s="201"/>
      <c r="AY2" s="201"/>
    </row>
    <row r="3" spans="14:51" ht="30.75" customHeight="1" thickBot="1">
      <c r="N3" s="197" t="s">
        <v>15</v>
      </c>
      <c r="O3" s="198"/>
      <c r="P3" s="199"/>
      <c r="Q3" s="197" t="s">
        <v>16</v>
      </c>
      <c r="R3" s="198"/>
      <c r="S3" s="199"/>
      <c r="T3" s="197" t="s">
        <v>17</v>
      </c>
      <c r="U3" s="198"/>
      <c r="V3" s="199"/>
      <c r="W3" s="206" t="s">
        <v>18</v>
      </c>
      <c r="X3" s="198"/>
      <c r="Y3" s="202" t="s">
        <v>18</v>
      </c>
      <c r="Z3" s="197" t="s">
        <v>25</v>
      </c>
      <c r="AA3" s="198"/>
      <c r="AB3" s="202"/>
      <c r="AC3" s="197" t="s">
        <v>26</v>
      </c>
      <c r="AD3" s="198"/>
      <c r="AE3" s="202"/>
      <c r="AL3" s="203" t="s">
        <v>138</v>
      </c>
      <c r="AM3" s="204"/>
      <c r="AN3" s="205"/>
      <c r="AO3" s="211" t="s">
        <v>139</v>
      </c>
      <c r="AP3" s="211"/>
      <c r="AQ3" s="212"/>
      <c r="AR3" s="209" t="s">
        <v>140</v>
      </c>
      <c r="AS3" s="209"/>
      <c r="AT3" s="210"/>
      <c r="AV3" s="2" t="s">
        <v>13</v>
      </c>
      <c r="AW3" s="2" t="s">
        <v>14</v>
      </c>
      <c r="AX3" s="3"/>
      <c r="AY3" s="3" t="s">
        <v>21</v>
      </c>
    </row>
    <row r="4" spans="2:51" ht="55.5" customHeight="1" thickBot="1">
      <c r="B4" s="207" t="s">
        <v>59</v>
      </c>
      <c r="C4" s="208"/>
      <c r="D4" s="182" t="s">
        <v>57</v>
      </c>
      <c r="E4" s="183" t="s">
        <v>47</v>
      </c>
      <c r="F4" s="184" t="s">
        <v>0</v>
      </c>
      <c r="G4" s="185" t="s">
        <v>135</v>
      </c>
      <c r="H4" s="186" t="s">
        <v>136</v>
      </c>
      <c r="I4" s="186" t="s">
        <v>137</v>
      </c>
      <c r="J4" s="187" t="s">
        <v>1</v>
      </c>
      <c r="K4" s="187" t="s">
        <v>19</v>
      </c>
      <c r="L4" s="188" t="s">
        <v>20</v>
      </c>
      <c r="M4" s="187" t="s">
        <v>91</v>
      </c>
      <c r="N4" s="189" t="s">
        <v>23</v>
      </c>
      <c r="O4" s="190" t="s">
        <v>24</v>
      </c>
      <c r="P4" s="191" t="s">
        <v>2</v>
      </c>
      <c r="Q4" s="189" t="s">
        <v>23</v>
      </c>
      <c r="R4" s="190" t="s">
        <v>24</v>
      </c>
      <c r="S4" s="191" t="s">
        <v>2</v>
      </c>
      <c r="T4" s="189" t="s">
        <v>23</v>
      </c>
      <c r="U4" s="190" t="s">
        <v>24</v>
      </c>
      <c r="V4" s="191" t="s">
        <v>2</v>
      </c>
      <c r="W4" s="192" t="s">
        <v>23</v>
      </c>
      <c r="X4" s="190" t="s">
        <v>24</v>
      </c>
      <c r="Y4" s="190" t="s">
        <v>2</v>
      </c>
      <c r="Z4" s="189" t="s">
        <v>23</v>
      </c>
      <c r="AA4" s="190" t="s">
        <v>24</v>
      </c>
      <c r="AB4" s="190" t="s">
        <v>2</v>
      </c>
      <c r="AC4" s="189" t="s">
        <v>23</v>
      </c>
      <c r="AD4" s="190" t="s">
        <v>24</v>
      </c>
      <c r="AE4" s="193" t="s">
        <v>2</v>
      </c>
      <c r="AF4" s="10" t="s">
        <v>95</v>
      </c>
      <c r="AG4" s="10" t="s">
        <v>96</v>
      </c>
      <c r="AH4" s="51" t="s">
        <v>46</v>
      </c>
      <c r="AI4" s="53" t="s">
        <v>154</v>
      </c>
      <c r="AJ4" s="52" t="s">
        <v>155</v>
      </c>
      <c r="AK4" s="30" t="s">
        <v>156</v>
      </c>
      <c r="AL4" s="11" t="s">
        <v>33</v>
      </c>
      <c r="AM4" s="12" t="s">
        <v>32</v>
      </c>
      <c r="AN4" s="13" t="s">
        <v>45</v>
      </c>
      <c r="AO4" s="23" t="s">
        <v>141</v>
      </c>
      <c r="AP4" s="23" t="s">
        <v>32</v>
      </c>
      <c r="AQ4" s="23" t="s">
        <v>45</v>
      </c>
      <c r="AR4" s="31" t="s">
        <v>142</v>
      </c>
      <c r="AS4" s="32" t="s">
        <v>32</v>
      </c>
      <c r="AT4" s="33" t="s">
        <v>45</v>
      </c>
      <c r="AV4" s="122">
        <v>0</v>
      </c>
      <c r="AW4" s="122">
        <v>3</v>
      </c>
      <c r="AX4" s="134" t="s">
        <v>3</v>
      </c>
      <c r="AY4" s="134" t="s">
        <v>22</v>
      </c>
    </row>
    <row r="5" spans="2:51" ht="12.75" thickBot="1">
      <c r="B5" s="54">
        <v>1</v>
      </c>
      <c r="C5" s="54" t="s">
        <v>131</v>
      </c>
      <c r="D5" s="54" t="s">
        <v>62</v>
      </c>
      <c r="E5" s="54" t="s">
        <v>98</v>
      </c>
      <c r="F5" s="55">
        <v>1800</v>
      </c>
      <c r="G5" s="56">
        <v>2800</v>
      </c>
      <c r="H5" s="57">
        <f aca="true" t="shared" si="0" ref="H5:H14">IF(I5="","",I5*F5)</f>
        <v>5400</v>
      </c>
      <c r="I5" s="57">
        <f aca="true" t="shared" si="1" ref="I5:I14">IF($E5="","",LOOKUP($E5,$AV$35:$AW$39))</f>
        <v>3</v>
      </c>
      <c r="J5" s="58">
        <v>9.7</v>
      </c>
      <c r="K5" s="58" t="s">
        <v>21</v>
      </c>
      <c r="L5" s="194" t="s">
        <v>21</v>
      </c>
      <c r="M5" s="58"/>
      <c r="N5" s="59"/>
      <c r="O5" s="60"/>
      <c r="P5" s="61"/>
      <c r="Q5" s="59"/>
      <c r="R5" s="60"/>
      <c r="S5" s="61"/>
      <c r="T5" s="59"/>
      <c r="U5" s="60"/>
      <c r="V5" s="61"/>
      <c r="W5" s="62"/>
      <c r="X5" s="60"/>
      <c r="Y5" s="60"/>
      <c r="Z5" s="60"/>
      <c r="AA5" s="60"/>
      <c r="AB5" s="60"/>
      <c r="AC5" s="60"/>
      <c r="AD5" s="60"/>
      <c r="AE5" s="63"/>
      <c r="AF5" s="14">
        <f aca="true" t="shared" si="2" ref="AF5:AF14">SUM(O5:P5,R5:S5,U5:V5,X5:Y5,AA5:AB5,AD5:AE5)</f>
        <v>0</v>
      </c>
      <c r="AG5" s="14">
        <f aca="true" t="shared" si="3" ref="AG5:AG14">IF(J5=0,"",(IF(K5="Yes",0.2,0))+(IF(L5="Yes",0.2,0)+M5+AF5))</f>
        <v>0.4</v>
      </c>
      <c r="AH5" s="122">
        <f>IF(J5=0,"",IF((J5-AG5)&gt;0,J5-AG5,0))</f>
        <v>9.299999999999999</v>
      </c>
      <c r="AI5" s="123">
        <f>IF(J5=0,"",IF(AH5&gt;0,(ROUND(F5/AH5/60,0)),0))</f>
        <v>3</v>
      </c>
      <c r="AJ5" s="124">
        <f>IF(J5=0,"",IF(AH5&gt;0,(ROUND(G5/AH5/60,0)),0))</f>
        <v>5</v>
      </c>
      <c r="AK5" s="125">
        <f>IF($J5=0,"",IF(AH5&gt;0,(ROUND(H5/AH5/60,0)),0))</f>
        <v>10</v>
      </c>
      <c r="AL5" s="126" t="str">
        <f>IF(J5=0,"",IF(AH5&lt;1.5,"F",VLOOKUP(AI5,$AV$4:$AX$14,3,TRUE)))</f>
        <v>A</v>
      </c>
      <c r="AM5" s="127">
        <f aca="true" t="shared" si="4" ref="AM5:AM14">IF(J5=0,"",AN5+AG5)</f>
        <v>2.9099999999999997</v>
      </c>
      <c r="AN5" s="127">
        <f aca="true" t="shared" si="5" ref="AN5:AN14">IF(J5=0,"",IF(ROUNDUP((F5/11.9999)/60,2)&lt;1.5,1.5,((ROUNDUP((F5/11.9999)/60,2)))))</f>
        <v>2.51</v>
      </c>
      <c r="AO5" s="128" t="str">
        <f>IF($J5=0,"",IF(AH5&lt;1.5,"F",VLOOKUP($AJ5,$AV$4:$AX$14,3,TRUE)))</f>
        <v>A</v>
      </c>
      <c r="AP5" s="128">
        <f aca="true" t="shared" si="6" ref="AP5:AP14">IF(J5=0,"",AQ5+AG5)</f>
        <v>4.29</v>
      </c>
      <c r="AQ5" s="128">
        <f aca="true" t="shared" si="7" ref="AQ5:AQ14">IF(J5=0,"",IF(ROUNDUP((G5/11.9999)/60,2)&lt;1.5,1.5,((ROUNDUP((G5/11.9999)/60,2)))))</f>
        <v>3.8899999999999997</v>
      </c>
      <c r="AR5" s="129" t="str">
        <f>IF($J5=0,"",IF(AH5&lt;1.5,"F",VLOOKUP($AK5,$AV$4:$AX$15,3,TRUE)))</f>
        <v>B+</v>
      </c>
      <c r="AS5" s="130">
        <f aca="true" t="shared" si="8" ref="AS5:AS14">IF(J5=0,"",AT5+AG5)</f>
        <v>7.91</v>
      </c>
      <c r="AT5" s="131">
        <f aca="true" t="shared" si="9" ref="AT5:AT14">IF(J5=0,"",IF(ROUNDUP((H5/11.9999)/60,2)&lt;1.5,1.5,((ROUNDUP((H5/11.9999)/60,2)))))</f>
        <v>7.51</v>
      </c>
      <c r="AV5" s="135">
        <v>3</v>
      </c>
      <c r="AW5" s="122">
        <v>6</v>
      </c>
      <c r="AX5" s="134" t="s">
        <v>4</v>
      </c>
      <c r="AY5" s="136"/>
    </row>
    <row r="6" spans="2:51" ht="12.75" thickBot="1">
      <c r="B6" s="64">
        <v>2</v>
      </c>
      <c r="C6" s="72" t="s">
        <v>132</v>
      </c>
      <c r="D6" s="72" t="s">
        <v>102</v>
      </c>
      <c r="E6" s="64" t="s">
        <v>98</v>
      </c>
      <c r="F6" s="55">
        <v>1800</v>
      </c>
      <c r="G6" s="56">
        <v>2800</v>
      </c>
      <c r="H6" s="57">
        <f t="shared" si="0"/>
        <v>5400</v>
      </c>
      <c r="I6" s="57">
        <f t="shared" si="1"/>
        <v>3</v>
      </c>
      <c r="J6" s="65">
        <v>8.3</v>
      </c>
      <c r="K6" s="65" t="s">
        <v>21</v>
      </c>
      <c r="L6" s="66" t="s">
        <v>21</v>
      </c>
      <c r="M6" s="65">
        <v>0.45</v>
      </c>
      <c r="N6" s="67" t="s">
        <v>99</v>
      </c>
      <c r="O6" s="68">
        <v>2.5</v>
      </c>
      <c r="P6" s="69"/>
      <c r="Q6" s="67" t="s">
        <v>100</v>
      </c>
      <c r="R6" s="68">
        <v>0.6</v>
      </c>
      <c r="S6" s="69">
        <v>0.4</v>
      </c>
      <c r="T6" s="67"/>
      <c r="U6" s="68"/>
      <c r="V6" s="69"/>
      <c r="W6" s="70"/>
      <c r="X6" s="68"/>
      <c r="Y6" s="68"/>
      <c r="Z6" s="68"/>
      <c r="AA6" s="68"/>
      <c r="AB6" s="68"/>
      <c r="AC6" s="68"/>
      <c r="AD6" s="68"/>
      <c r="AE6" s="71"/>
      <c r="AF6" s="14">
        <f t="shared" si="2"/>
        <v>3.5</v>
      </c>
      <c r="AG6" s="14">
        <f t="shared" si="3"/>
        <v>4.3500000000000005</v>
      </c>
      <c r="AH6" s="122">
        <f>IF(J6=0,"",IF((J6-AG6)&gt;0,J6-AG6,0))</f>
        <v>3.95</v>
      </c>
      <c r="AI6" s="123">
        <f>IF(J6=0,"",IF(AH6&gt;0,(ROUND(F6/AH6/60,0)),0))</f>
        <v>8</v>
      </c>
      <c r="AJ6" s="124">
        <f>IF(J6=0,"",IF(AH6&gt;0,(ROUND(G6/AH6/60,0)),0))</f>
        <v>12</v>
      </c>
      <c r="AK6" s="125">
        <f>IF($J6=0,"",IF(AH6&gt;0,(ROUND(H6/AH6/60,0)),0))</f>
        <v>23</v>
      </c>
      <c r="AL6" s="126" t="str">
        <f aca="true" t="shared" si="10" ref="AL6:AL14">IF(J6=0,"",IF(AH6&lt;1.5,"F",VLOOKUP(AI6,$AV$4:$AX$14,3,TRUE)))</f>
        <v>A-</v>
      </c>
      <c r="AM6" s="127">
        <f t="shared" si="4"/>
        <v>6.86</v>
      </c>
      <c r="AN6" s="127">
        <f>IF(J6=0,"",IF(ROUNDUP((F6/11.9999)/60,2)&lt;1.5,1.5,((ROUNDUP((F6/11.9999)/60,2)))))</f>
        <v>2.51</v>
      </c>
      <c r="AO6" s="128" t="str">
        <f aca="true" t="shared" si="11" ref="AO6:AO14">IF($J6=0,"",IF(AH6&lt;1.5,"F",VLOOKUP($AJ6,$AV$4:$AX$14,3,TRUE)))</f>
        <v>B</v>
      </c>
      <c r="AP6" s="128">
        <f t="shared" si="6"/>
        <v>8.24</v>
      </c>
      <c r="AQ6" s="128">
        <f t="shared" si="7"/>
        <v>3.8899999999999997</v>
      </c>
      <c r="AR6" s="129" t="str">
        <f aca="true" t="shared" si="12" ref="AR6:AR14">IF($J6=0,"",IF(AH6&lt;1.5,"F",VLOOKUP($AK6,$AV$4:$AX$15,3,TRUE)))</f>
        <v>C</v>
      </c>
      <c r="AS6" s="130">
        <f t="shared" si="8"/>
        <v>11.86</v>
      </c>
      <c r="AT6" s="131">
        <f t="shared" si="9"/>
        <v>7.51</v>
      </c>
      <c r="AV6" s="137">
        <v>6</v>
      </c>
      <c r="AW6" s="122">
        <v>9</v>
      </c>
      <c r="AX6" s="134" t="s">
        <v>5</v>
      </c>
      <c r="AY6" s="136"/>
    </row>
    <row r="7" spans="2:51" ht="12.75" thickBot="1">
      <c r="B7" s="72">
        <v>3</v>
      </c>
      <c r="C7" s="72" t="s">
        <v>133</v>
      </c>
      <c r="D7" s="72" t="s">
        <v>61</v>
      </c>
      <c r="E7" s="72" t="s">
        <v>98</v>
      </c>
      <c r="F7" s="55">
        <v>1800</v>
      </c>
      <c r="G7" s="56">
        <v>2800</v>
      </c>
      <c r="H7" s="57">
        <f t="shared" si="0"/>
        <v>5400</v>
      </c>
      <c r="I7" s="57">
        <f t="shared" si="1"/>
        <v>3</v>
      </c>
      <c r="J7" s="65">
        <v>6.9</v>
      </c>
      <c r="K7" s="73" t="s">
        <v>21</v>
      </c>
      <c r="L7" s="66" t="s">
        <v>21</v>
      </c>
      <c r="M7" s="73"/>
      <c r="N7" s="67" t="s">
        <v>99</v>
      </c>
      <c r="O7" s="68">
        <v>2.5</v>
      </c>
      <c r="P7" s="69"/>
      <c r="Q7" s="67"/>
      <c r="R7" s="68"/>
      <c r="S7" s="69"/>
      <c r="T7" s="67"/>
      <c r="U7" s="68"/>
      <c r="V7" s="69"/>
      <c r="W7" s="70"/>
      <c r="X7" s="68"/>
      <c r="Y7" s="74"/>
      <c r="Z7" s="74"/>
      <c r="AA7" s="74"/>
      <c r="AB7" s="74"/>
      <c r="AC7" s="74"/>
      <c r="AD7" s="74"/>
      <c r="AE7" s="75"/>
      <c r="AF7" s="14">
        <f t="shared" si="2"/>
        <v>2.5</v>
      </c>
      <c r="AG7" s="14">
        <f t="shared" si="3"/>
        <v>2.9000000000000004</v>
      </c>
      <c r="AH7" s="122">
        <f>IF(J7=0,"",IF((J7-AG7)&gt;0,J7-AG7,0))</f>
        <v>4</v>
      </c>
      <c r="AI7" s="123">
        <f>IF(J7=0,"",IF(AH7&gt;0,(ROUND(F7/AH7/60,0)),0))</f>
        <v>8</v>
      </c>
      <c r="AJ7" s="124">
        <f>IF(J7=0,"",IF(AH7&gt;0,(ROUND(G7/AH7/60,0)),0))</f>
        <v>12</v>
      </c>
      <c r="AK7" s="125">
        <f>IF($J7=0,"",IF(AH7&gt;0,(ROUND(H7/AH7/60,0)),0))</f>
        <v>23</v>
      </c>
      <c r="AL7" s="126" t="str">
        <f t="shared" si="10"/>
        <v>A-</v>
      </c>
      <c r="AM7" s="127">
        <f t="shared" si="4"/>
        <v>5.41</v>
      </c>
      <c r="AN7" s="127">
        <f t="shared" si="5"/>
        <v>2.51</v>
      </c>
      <c r="AO7" s="128" t="str">
        <f t="shared" si="11"/>
        <v>B</v>
      </c>
      <c r="AP7" s="128">
        <f t="shared" si="6"/>
        <v>6.79</v>
      </c>
      <c r="AQ7" s="128">
        <f t="shared" si="7"/>
        <v>3.8899999999999997</v>
      </c>
      <c r="AR7" s="129" t="str">
        <f t="shared" si="12"/>
        <v>C</v>
      </c>
      <c r="AS7" s="130">
        <f t="shared" si="8"/>
        <v>10.41</v>
      </c>
      <c r="AT7" s="131">
        <f t="shared" si="9"/>
        <v>7.51</v>
      </c>
      <c r="AV7" s="137">
        <v>9</v>
      </c>
      <c r="AW7" s="122">
        <v>12</v>
      </c>
      <c r="AX7" s="134" t="s">
        <v>6</v>
      </c>
      <c r="AY7" s="136"/>
    </row>
    <row r="8" spans="2:51" ht="12.75" thickBot="1">
      <c r="B8" s="64">
        <v>4</v>
      </c>
      <c r="C8" s="72" t="s">
        <v>134</v>
      </c>
      <c r="D8" s="72" t="s">
        <v>60</v>
      </c>
      <c r="E8" s="64" t="s">
        <v>98</v>
      </c>
      <c r="F8" s="76">
        <v>1800</v>
      </c>
      <c r="G8" s="77">
        <v>2800</v>
      </c>
      <c r="H8" s="195">
        <f t="shared" si="0"/>
        <v>5400</v>
      </c>
      <c r="I8" s="57">
        <f t="shared" si="1"/>
        <v>3</v>
      </c>
      <c r="J8" s="65">
        <v>6.6</v>
      </c>
      <c r="K8" s="65" t="s">
        <v>21</v>
      </c>
      <c r="L8" s="66" t="s">
        <v>21</v>
      </c>
      <c r="M8" s="65"/>
      <c r="N8" s="67"/>
      <c r="O8" s="68"/>
      <c r="P8" s="69"/>
      <c r="Q8" s="67"/>
      <c r="R8" s="68"/>
      <c r="S8" s="69"/>
      <c r="T8" s="67"/>
      <c r="U8" s="68"/>
      <c r="V8" s="69"/>
      <c r="W8" s="70"/>
      <c r="X8" s="68"/>
      <c r="Y8" s="74"/>
      <c r="Z8" s="74"/>
      <c r="AA8" s="74"/>
      <c r="AB8" s="74"/>
      <c r="AC8" s="74"/>
      <c r="AD8" s="74"/>
      <c r="AE8" s="75"/>
      <c r="AF8" s="14">
        <f t="shared" si="2"/>
        <v>0</v>
      </c>
      <c r="AG8" s="14">
        <f t="shared" si="3"/>
        <v>0.4</v>
      </c>
      <c r="AH8" s="122">
        <f>IF(J8=0,"",IF((J8-AG8)&gt;0,J8-AG8,0))</f>
        <v>6.199999999999999</v>
      </c>
      <c r="AI8" s="123">
        <f>IF(J8=0,"",IF(AH8&gt;0,(ROUND(F8/AH8/60,0)),0))</f>
        <v>5</v>
      </c>
      <c r="AJ8" s="124">
        <f>IF(J8=0,"",IF(AH8&gt;0,(ROUND(G8/AH8/60,0)),0))</f>
        <v>8</v>
      </c>
      <c r="AK8" s="125">
        <f>IF($J8=0,"",IF(AH8&gt;0,(ROUND(H8/AH8/60,0)),0))</f>
        <v>15</v>
      </c>
      <c r="AL8" s="126" t="str">
        <f t="shared" si="10"/>
        <v>A</v>
      </c>
      <c r="AM8" s="127">
        <f t="shared" si="4"/>
        <v>2.9099999999999997</v>
      </c>
      <c r="AN8" s="127">
        <f t="shared" si="5"/>
        <v>2.51</v>
      </c>
      <c r="AO8" s="128" t="str">
        <f t="shared" si="11"/>
        <v>A-</v>
      </c>
      <c r="AP8" s="128">
        <f t="shared" si="6"/>
        <v>4.29</v>
      </c>
      <c r="AQ8" s="128">
        <f t="shared" si="7"/>
        <v>3.8899999999999997</v>
      </c>
      <c r="AR8" s="129" t="str">
        <f t="shared" si="12"/>
        <v>B-</v>
      </c>
      <c r="AS8" s="130">
        <f t="shared" si="8"/>
        <v>7.91</v>
      </c>
      <c r="AT8" s="131">
        <f t="shared" si="9"/>
        <v>7.51</v>
      </c>
      <c r="AV8" s="137">
        <v>12</v>
      </c>
      <c r="AW8" s="122">
        <v>15</v>
      </c>
      <c r="AX8" s="134" t="s">
        <v>28</v>
      </c>
      <c r="AY8" s="136"/>
    </row>
    <row r="9" spans="2:51" ht="12.75" thickBot="1">
      <c r="B9" s="72">
        <v>5</v>
      </c>
      <c r="C9" s="72"/>
      <c r="D9" s="72"/>
      <c r="E9" s="72"/>
      <c r="F9" s="76"/>
      <c r="G9" s="77"/>
      <c r="H9" s="195">
        <f t="shared" si="0"/>
      </c>
      <c r="I9" s="57">
        <f t="shared" si="1"/>
      </c>
      <c r="J9" s="65"/>
      <c r="K9" s="73"/>
      <c r="L9" s="66"/>
      <c r="M9" s="73"/>
      <c r="N9" s="67"/>
      <c r="O9" s="68"/>
      <c r="P9" s="69"/>
      <c r="Q9" s="67"/>
      <c r="R9" s="68"/>
      <c r="S9" s="69"/>
      <c r="T9" s="67"/>
      <c r="U9" s="68"/>
      <c r="V9" s="69"/>
      <c r="W9" s="70"/>
      <c r="X9" s="68"/>
      <c r="Y9" s="74"/>
      <c r="Z9" s="74"/>
      <c r="AA9" s="74"/>
      <c r="AB9" s="74"/>
      <c r="AC9" s="74"/>
      <c r="AD9" s="74"/>
      <c r="AE9" s="75"/>
      <c r="AF9" s="14">
        <f t="shared" si="2"/>
        <v>0</v>
      </c>
      <c r="AG9" s="14">
        <f t="shared" si="3"/>
      </c>
      <c r="AH9" s="122">
        <f aca="true" t="shared" si="13" ref="AH9:AH14">IF(J9=0,"",J9-AG9)</f>
      </c>
      <c r="AI9" s="132">
        <f aca="true" t="shared" si="14" ref="AI9:AI14">IF(J9=0,"",(ROUND(F9/AH9/60,0)))</f>
      </c>
      <c r="AJ9" s="124">
        <f aca="true" t="shared" si="15" ref="AJ9:AJ14">IF(J9=0,"",(ROUND(G9/AH9/60,0)))</f>
      </c>
      <c r="AK9" s="133">
        <f aca="true" t="shared" si="16" ref="AK9:AK14">IF($J9=0,"",(ROUND(H9/AH9/60,0)))</f>
      </c>
      <c r="AL9" s="126">
        <f t="shared" si="10"/>
      </c>
      <c r="AM9" s="127">
        <f t="shared" si="4"/>
      </c>
      <c r="AN9" s="127">
        <f t="shared" si="5"/>
      </c>
      <c r="AO9" s="128">
        <f t="shared" si="11"/>
      </c>
      <c r="AP9" s="128">
        <f t="shared" si="6"/>
      </c>
      <c r="AQ9" s="128">
        <f t="shared" si="7"/>
      </c>
      <c r="AR9" s="129">
        <f t="shared" si="12"/>
      </c>
      <c r="AS9" s="130">
        <f t="shared" si="8"/>
      </c>
      <c r="AT9" s="131">
        <f t="shared" si="9"/>
      </c>
      <c r="AV9" s="137">
        <v>15</v>
      </c>
      <c r="AW9" s="122">
        <v>18</v>
      </c>
      <c r="AX9" s="134" t="s">
        <v>7</v>
      </c>
      <c r="AY9" s="136"/>
    </row>
    <row r="10" spans="2:51" ht="12.75" thickBot="1">
      <c r="B10" s="72">
        <v>6</v>
      </c>
      <c r="C10" s="72"/>
      <c r="D10" s="72"/>
      <c r="E10" s="72"/>
      <c r="F10" s="76"/>
      <c r="G10" s="77"/>
      <c r="H10" s="195">
        <f t="shared" si="0"/>
      </c>
      <c r="I10" s="57">
        <f t="shared" si="1"/>
      </c>
      <c r="J10" s="65"/>
      <c r="K10" s="73"/>
      <c r="L10" s="66"/>
      <c r="M10" s="73"/>
      <c r="N10" s="67"/>
      <c r="O10" s="68"/>
      <c r="P10" s="69"/>
      <c r="Q10" s="67"/>
      <c r="R10" s="68"/>
      <c r="S10" s="69"/>
      <c r="T10" s="67"/>
      <c r="U10" s="68"/>
      <c r="V10" s="69"/>
      <c r="W10" s="70"/>
      <c r="X10" s="68"/>
      <c r="Y10" s="74"/>
      <c r="Z10" s="74"/>
      <c r="AA10" s="74"/>
      <c r="AB10" s="74"/>
      <c r="AC10" s="74"/>
      <c r="AD10" s="74"/>
      <c r="AE10" s="75"/>
      <c r="AF10" s="14">
        <f t="shared" si="2"/>
        <v>0</v>
      </c>
      <c r="AG10" s="14">
        <f t="shared" si="3"/>
      </c>
      <c r="AH10" s="122">
        <f t="shared" si="13"/>
      </c>
      <c r="AI10" s="132">
        <f t="shared" si="14"/>
      </c>
      <c r="AJ10" s="124">
        <f t="shared" si="15"/>
      </c>
      <c r="AK10" s="133">
        <f t="shared" si="16"/>
      </c>
      <c r="AL10" s="126">
        <f t="shared" si="10"/>
      </c>
      <c r="AM10" s="127">
        <f t="shared" si="4"/>
      </c>
      <c r="AN10" s="127">
        <f t="shared" si="5"/>
      </c>
      <c r="AO10" s="128">
        <f t="shared" si="11"/>
      </c>
      <c r="AP10" s="128">
        <f t="shared" si="6"/>
      </c>
      <c r="AQ10" s="128">
        <f t="shared" si="7"/>
      </c>
      <c r="AR10" s="129">
        <f t="shared" si="12"/>
      </c>
      <c r="AS10" s="130">
        <f t="shared" si="8"/>
      </c>
      <c r="AT10" s="131">
        <f t="shared" si="9"/>
      </c>
      <c r="AV10" s="137">
        <v>18</v>
      </c>
      <c r="AW10" s="122">
        <v>21</v>
      </c>
      <c r="AX10" s="134" t="s">
        <v>8</v>
      </c>
      <c r="AY10" s="136"/>
    </row>
    <row r="11" spans="2:51" ht="12.75" thickBot="1">
      <c r="B11" s="72">
        <v>7</v>
      </c>
      <c r="C11" s="72"/>
      <c r="D11" s="72"/>
      <c r="E11" s="72"/>
      <c r="F11" s="76"/>
      <c r="G11" s="77"/>
      <c r="H11" s="195">
        <f t="shared" si="0"/>
      </c>
      <c r="I11" s="57">
        <f t="shared" si="1"/>
      </c>
      <c r="J11" s="65"/>
      <c r="K11" s="73"/>
      <c r="L11" s="66"/>
      <c r="M11" s="73"/>
      <c r="N11" s="67"/>
      <c r="O11" s="68"/>
      <c r="P11" s="69"/>
      <c r="Q11" s="67"/>
      <c r="R11" s="68"/>
      <c r="S11" s="69"/>
      <c r="T11" s="67"/>
      <c r="U11" s="68"/>
      <c r="V11" s="69"/>
      <c r="W11" s="70"/>
      <c r="X11" s="68"/>
      <c r="Y11" s="74"/>
      <c r="Z11" s="74"/>
      <c r="AA11" s="74"/>
      <c r="AB11" s="74"/>
      <c r="AC11" s="74"/>
      <c r="AD11" s="74"/>
      <c r="AE11" s="75"/>
      <c r="AF11" s="14">
        <f t="shared" si="2"/>
        <v>0</v>
      </c>
      <c r="AG11" s="14">
        <f t="shared" si="3"/>
      </c>
      <c r="AH11" s="122">
        <f t="shared" si="13"/>
      </c>
      <c r="AI11" s="132">
        <f t="shared" si="14"/>
      </c>
      <c r="AJ11" s="124">
        <f t="shared" si="15"/>
      </c>
      <c r="AK11" s="133">
        <f t="shared" si="16"/>
      </c>
      <c r="AL11" s="126">
        <f t="shared" si="10"/>
      </c>
      <c r="AM11" s="127">
        <f t="shared" si="4"/>
      </c>
      <c r="AN11" s="127">
        <f t="shared" si="5"/>
      </c>
      <c r="AO11" s="128">
        <f t="shared" si="11"/>
      </c>
      <c r="AP11" s="128">
        <f t="shared" si="6"/>
      </c>
      <c r="AQ11" s="128">
        <f t="shared" si="7"/>
      </c>
      <c r="AR11" s="129">
        <f t="shared" si="12"/>
      </c>
      <c r="AS11" s="130">
        <f t="shared" si="8"/>
      </c>
      <c r="AT11" s="131">
        <f t="shared" si="9"/>
      </c>
      <c r="AV11" s="137">
        <v>21</v>
      </c>
      <c r="AW11" s="122">
        <v>24</v>
      </c>
      <c r="AX11" s="134" t="s">
        <v>29</v>
      </c>
      <c r="AY11" s="136"/>
    </row>
    <row r="12" spans="2:51" ht="12.75" thickBot="1">
      <c r="B12" s="72">
        <v>8</v>
      </c>
      <c r="C12" s="72"/>
      <c r="D12" s="72"/>
      <c r="E12" s="72"/>
      <c r="F12" s="76"/>
      <c r="G12" s="77"/>
      <c r="H12" s="195">
        <f t="shared" si="0"/>
      </c>
      <c r="I12" s="57">
        <f t="shared" si="1"/>
      </c>
      <c r="J12" s="65"/>
      <c r="K12" s="73"/>
      <c r="L12" s="66"/>
      <c r="M12" s="73"/>
      <c r="N12" s="67"/>
      <c r="O12" s="68"/>
      <c r="P12" s="69"/>
      <c r="Q12" s="67"/>
      <c r="R12" s="68"/>
      <c r="S12" s="69"/>
      <c r="T12" s="67"/>
      <c r="U12" s="68"/>
      <c r="V12" s="69"/>
      <c r="W12" s="70"/>
      <c r="X12" s="68"/>
      <c r="Y12" s="74"/>
      <c r="Z12" s="74"/>
      <c r="AA12" s="74"/>
      <c r="AB12" s="74"/>
      <c r="AC12" s="74"/>
      <c r="AD12" s="74"/>
      <c r="AE12" s="75"/>
      <c r="AF12" s="14">
        <f t="shared" si="2"/>
        <v>0</v>
      </c>
      <c r="AG12" s="14">
        <f t="shared" si="3"/>
      </c>
      <c r="AH12" s="122">
        <f t="shared" si="13"/>
      </c>
      <c r="AI12" s="132">
        <f t="shared" si="14"/>
      </c>
      <c r="AJ12" s="124">
        <f t="shared" si="15"/>
      </c>
      <c r="AK12" s="133">
        <f t="shared" si="16"/>
      </c>
      <c r="AL12" s="126">
        <f t="shared" si="10"/>
      </c>
      <c r="AM12" s="127">
        <f t="shared" si="4"/>
      </c>
      <c r="AN12" s="127">
        <f t="shared" si="5"/>
      </c>
      <c r="AO12" s="128">
        <f t="shared" si="11"/>
      </c>
      <c r="AP12" s="128">
        <f t="shared" si="6"/>
      </c>
      <c r="AQ12" s="128">
        <f t="shared" si="7"/>
      </c>
      <c r="AR12" s="129">
        <f t="shared" si="12"/>
      </c>
      <c r="AS12" s="130">
        <f t="shared" si="8"/>
      </c>
      <c r="AT12" s="131">
        <f t="shared" si="9"/>
      </c>
      <c r="AV12" s="137">
        <v>24</v>
      </c>
      <c r="AW12" s="122">
        <v>27</v>
      </c>
      <c r="AX12" s="134" t="s">
        <v>9</v>
      </c>
      <c r="AY12" s="136"/>
    </row>
    <row r="13" spans="2:51" ht="12.75" thickBot="1">
      <c r="B13" s="72">
        <v>9</v>
      </c>
      <c r="C13" s="72"/>
      <c r="D13" s="72"/>
      <c r="E13" s="72"/>
      <c r="F13" s="76"/>
      <c r="G13" s="77"/>
      <c r="H13" s="195">
        <f t="shared" si="0"/>
      </c>
      <c r="I13" s="57">
        <f t="shared" si="1"/>
      </c>
      <c r="J13" s="65"/>
      <c r="K13" s="73"/>
      <c r="L13" s="66"/>
      <c r="M13" s="73"/>
      <c r="N13" s="67"/>
      <c r="O13" s="68"/>
      <c r="P13" s="69"/>
      <c r="Q13" s="67"/>
      <c r="R13" s="68"/>
      <c r="S13" s="69"/>
      <c r="T13" s="67"/>
      <c r="U13" s="68"/>
      <c r="V13" s="69"/>
      <c r="W13" s="70"/>
      <c r="X13" s="68"/>
      <c r="Y13" s="74"/>
      <c r="Z13" s="74"/>
      <c r="AA13" s="74"/>
      <c r="AB13" s="74"/>
      <c r="AC13" s="74"/>
      <c r="AD13" s="74"/>
      <c r="AE13" s="75"/>
      <c r="AF13" s="14">
        <f t="shared" si="2"/>
        <v>0</v>
      </c>
      <c r="AG13" s="14">
        <f t="shared" si="3"/>
      </c>
      <c r="AH13" s="122">
        <f t="shared" si="13"/>
      </c>
      <c r="AI13" s="132">
        <f t="shared" si="14"/>
      </c>
      <c r="AJ13" s="124">
        <f t="shared" si="15"/>
      </c>
      <c r="AK13" s="133">
        <f t="shared" si="16"/>
      </c>
      <c r="AL13" s="126">
        <f t="shared" si="10"/>
      </c>
      <c r="AM13" s="127">
        <f t="shared" si="4"/>
      </c>
      <c r="AN13" s="127">
        <f t="shared" si="5"/>
      </c>
      <c r="AO13" s="128">
        <f t="shared" si="11"/>
      </c>
      <c r="AP13" s="128">
        <f t="shared" si="6"/>
      </c>
      <c r="AQ13" s="128">
        <f t="shared" si="7"/>
      </c>
      <c r="AR13" s="129">
        <f t="shared" si="12"/>
      </c>
      <c r="AS13" s="130">
        <f t="shared" si="8"/>
      </c>
      <c r="AT13" s="131">
        <f t="shared" si="9"/>
      </c>
      <c r="AV13" s="137">
        <v>27</v>
      </c>
      <c r="AW13" s="122">
        <v>35</v>
      </c>
      <c r="AX13" s="134" t="s">
        <v>10</v>
      </c>
      <c r="AY13" s="136"/>
    </row>
    <row r="14" spans="2:51" ht="12">
      <c r="B14" s="72">
        <v>10</v>
      </c>
      <c r="C14" s="72"/>
      <c r="D14" s="72"/>
      <c r="E14" s="72"/>
      <c r="F14" s="76"/>
      <c r="G14" s="77"/>
      <c r="H14" s="195">
        <f t="shared" si="0"/>
      </c>
      <c r="I14" s="57">
        <f t="shared" si="1"/>
      </c>
      <c r="J14" s="65"/>
      <c r="K14" s="73"/>
      <c r="L14" s="66"/>
      <c r="M14" s="73"/>
      <c r="N14" s="67"/>
      <c r="O14" s="68"/>
      <c r="P14" s="69"/>
      <c r="Q14" s="67"/>
      <c r="R14" s="68"/>
      <c r="S14" s="69"/>
      <c r="T14" s="67"/>
      <c r="U14" s="68"/>
      <c r="V14" s="69"/>
      <c r="W14" s="70"/>
      <c r="X14" s="68"/>
      <c r="Y14" s="74"/>
      <c r="Z14" s="74"/>
      <c r="AA14" s="74"/>
      <c r="AB14" s="74"/>
      <c r="AC14" s="74"/>
      <c r="AD14" s="74"/>
      <c r="AE14" s="75"/>
      <c r="AF14" s="14">
        <f t="shared" si="2"/>
        <v>0</v>
      </c>
      <c r="AG14" s="14">
        <f t="shared" si="3"/>
      </c>
      <c r="AH14" s="122">
        <f t="shared" si="13"/>
      </c>
      <c r="AI14" s="132">
        <f t="shared" si="14"/>
      </c>
      <c r="AJ14" s="124">
        <f t="shared" si="15"/>
      </c>
      <c r="AK14" s="133">
        <f t="shared" si="16"/>
      </c>
      <c r="AL14" s="126">
        <f t="shared" si="10"/>
      </c>
      <c r="AM14" s="127">
        <f t="shared" si="4"/>
      </c>
      <c r="AN14" s="127">
        <f t="shared" si="5"/>
      </c>
      <c r="AO14" s="128">
        <f t="shared" si="11"/>
      </c>
      <c r="AP14" s="128">
        <f t="shared" si="6"/>
      </c>
      <c r="AQ14" s="128">
        <f t="shared" si="7"/>
      </c>
      <c r="AR14" s="129">
        <f t="shared" si="12"/>
      </c>
      <c r="AS14" s="130">
        <f t="shared" si="8"/>
      </c>
      <c r="AT14" s="131">
        <f t="shared" si="9"/>
      </c>
      <c r="AV14" s="137">
        <v>36</v>
      </c>
      <c r="AW14" s="122">
        <v>1000</v>
      </c>
      <c r="AX14" s="134" t="s">
        <v>11</v>
      </c>
      <c r="AY14" s="136"/>
    </row>
    <row r="15" spans="3:50" ht="12">
      <c r="C15" s="15"/>
      <c r="D15" s="15"/>
      <c r="E15" s="15"/>
      <c r="F15" s="16"/>
      <c r="G15" s="16"/>
      <c r="H15" s="16"/>
      <c r="I15" s="16"/>
      <c r="J15" s="16"/>
      <c r="K15" s="16"/>
      <c r="L15" s="16"/>
      <c r="M15" s="16"/>
      <c r="N15" s="16"/>
      <c r="O15" s="16"/>
      <c r="P15" s="16"/>
      <c r="Q15" s="16"/>
      <c r="R15" s="16"/>
      <c r="S15" s="16"/>
      <c r="T15" s="16"/>
      <c r="U15" s="16"/>
      <c r="V15" s="16"/>
      <c r="W15" s="16"/>
      <c r="X15" s="16"/>
      <c r="Y15" s="18"/>
      <c r="Z15" s="18"/>
      <c r="AA15" s="18"/>
      <c r="AB15" s="18"/>
      <c r="AC15" s="18"/>
      <c r="AD15" s="18"/>
      <c r="AE15" s="18"/>
      <c r="AF15" s="16"/>
      <c r="AG15" s="16"/>
      <c r="AH15" s="16"/>
      <c r="AI15" s="17"/>
      <c r="AJ15" s="17"/>
      <c r="AK15" s="17"/>
      <c r="AL15" s="16"/>
      <c r="AM15" s="19"/>
      <c r="AN15" s="19"/>
      <c r="AO15" s="16"/>
      <c r="AP15" s="19"/>
      <c r="AQ15" s="19"/>
      <c r="AR15" s="16"/>
      <c r="AS15" s="19"/>
      <c r="AT15" s="19"/>
      <c r="AV15" s="2"/>
      <c r="AW15" s="2"/>
      <c r="AX15" s="3"/>
    </row>
    <row r="16" spans="3:46" ht="12">
      <c r="C16" s="15"/>
      <c r="D16" s="15"/>
      <c r="E16" s="15"/>
      <c r="F16" s="16"/>
      <c r="G16" s="16"/>
      <c r="H16" s="16"/>
      <c r="I16" s="16"/>
      <c r="J16" s="16"/>
      <c r="K16" s="16"/>
      <c r="L16" s="16"/>
      <c r="M16" s="16"/>
      <c r="N16" s="16"/>
      <c r="O16" s="16"/>
      <c r="P16" s="16"/>
      <c r="Q16" s="16"/>
      <c r="R16" s="16"/>
      <c r="S16" s="16"/>
      <c r="T16" s="16"/>
      <c r="U16" s="16"/>
      <c r="V16" s="16"/>
      <c r="W16" s="16"/>
      <c r="X16" s="16"/>
      <c r="Y16" s="18"/>
      <c r="Z16" s="18"/>
      <c r="AA16" s="18"/>
      <c r="AB16" s="18"/>
      <c r="AC16" s="18"/>
      <c r="AD16" s="18"/>
      <c r="AE16" s="18"/>
      <c r="AF16" s="16"/>
      <c r="AG16" s="16"/>
      <c r="AH16" s="16"/>
      <c r="AI16" s="17"/>
      <c r="AJ16" s="17"/>
      <c r="AK16" s="17"/>
      <c r="AL16" s="16"/>
      <c r="AM16" s="19"/>
      <c r="AN16" s="19"/>
      <c r="AO16" s="16"/>
      <c r="AP16" s="19"/>
      <c r="AQ16" s="19"/>
      <c r="AR16" s="16"/>
      <c r="AS16" s="19"/>
      <c r="AT16" s="19"/>
    </row>
    <row r="17" spans="3:46" ht="12">
      <c r="C17" s="15"/>
      <c r="D17" s="15"/>
      <c r="E17" s="15"/>
      <c r="F17" s="16"/>
      <c r="G17" s="16"/>
      <c r="H17" s="16"/>
      <c r="I17" s="16"/>
      <c r="J17" s="16"/>
      <c r="K17" s="16"/>
      <c r="L17" s="16"/>
      <c r="M17" s="16"/>
      <c r="N17" s="16"/>
      <c r="O17" s="16"/>
      <c r="P17" s="16"/>
      <c r="Q17" s="16"/>
      <c r="R17" s="16"/>
      <c r="S17" s="16"/>
      <c r="T17" s="16"/>
      <c r="U17" s="16"/>
      <c r="V17" s="16"/>
      <c r="W17" s="16"/>
      <c r="X17" s="16"/>
      <c r="Y17" s="18"/>
      <c r="Z17" s="18"/>
      <c r="AA17" s="18"/>
      <c r="AB17" s="18"/>
      <c r="AC17" s="18"/>
      <c r="AD17" s="18"/>
      <c r="AE17" s="18"/>
      <c r="AF17" s="16"/>
      <c r="AG17" s="16"/>
      <c r="AH17" s="16"/>
      <c r="AI17" s="17"/>
      <c r="AJ17" s="17"/>
      <c r="AK17" s="17"/>
      <c r="AL17" s="16"/>
      <c r="AM17" s="19"/>
      <c r="AN17" s="19"/>
      <c r="AO17" s="16"/>
      <c r="AP17" s="19"/>
      <c r="AQ17" s="19"/>
      <c r="AR17" s="16"/>
      <c r="AS17" s="19"/>
      <c r="AT17" s="19"/>
    </row>
    <row r="18" spans="3:46" ht="12">
      <c r="C18" s="15"/>
      <c r="D18" s="15"/>
      <c r="E18" s="15"/>
      <c r="F18" s="16"/>
      <c r="G18" s="16"/>
      <c r="H18" s="16"/>
      <c r="I18" s="16"/>
      <c r="J18" s="16"/>
      <c r="K18" s="16"/>
      <c r="L18" s="16"/>
      <c r="M18" s="16"/>
      <c r="N18" s="16"/>
      <c r="O18" s="16"/>
      <c r="P18" s="16"/>
      <c r="Q18" s="16"/>
      <c r="R18" s="16"/>
      <c r="S18" s="16"/>
      <c r="T18" s="16"/>
      <c r="U18" s="16"/>
      <c r="V18" s="16"/>
      <c r="W18" s="16"/>
      <c r="X18" s="16"/>
      <c r="Y18" s="18"/>
      <c r="Z18" s="18"/>
      <c r="AA18" s="18"/>
      <c r="AB18" s="18"/>
      <c r="AC18" s="18"/>
      <c r="AD18" s="18"/>
      <c r="AE18" s="18"/>
      <c r="AF18" s="16"/>
      <c r="AG18" s="16"/>
      <c r="AH18" s="16"/>
      <c r="AI18" s="17"/>
      <c r="AJ18" s="17"/>
      <c r="AK18" s="17"/>
      <c r="AL18" s="16"/>
      <c r="AM18" s="19"/>
      <c r="AN18" s="19"/>
      <c r="AO18" s="16"/>
      <c r="AP18" s="19"/>
      <c r="AQ18" s="19"/>
      <c r="AR18" s="16"/>
      <c r="AS18" s="19"/>
      <c r="AT18" s="19"/>
    </row>
    <row r="19" spans="3:49" ht="36">
      <c r="C19" s="15"/>
      <c r="D19" s="15"/>
      <c r="E19" s="15"/>
      <c r="F19" s="16"/>
      <c r="G19" s="16"/>
      <c r="H19" s="16"/>
      <c r="I19" s="16"/>
      <c r="J19" s="16"/>
      <c r="K19" s="16"/>
      <c r="L19" s="16"/>
      <c r="M19" s="16"/>
      <c r="N19" s="16"/>
      <c r="O19" s="16"/>
      <c r="P19" s="16"/>
      <c r="Q19" s="16"/>
      <c r="R19" s="16"/>
      <c r="S19" s="16"/>
      <c r="T19" s="16"/>
      <c r="U19" s="16"/>
      <c r="V19" s="16"/>
      <c r="W19" s="16"/>
      <c r="X19" s="16"/>
      <c r="Y19" s="18"/>
      <c r="Z19" s="18"/>
      <c r="AA19" s="18"/>
      <c r="AB19" s="18"/>
      <c r="AC19" s="18"/>
      <c r="AD19" s="18"/>
      <c r="AE19" s="18"/>
      <c r="AF19" s="16"/>
      <c r="AG19" s="16"/>
      <c r="AH19" s="16"/>
      <c r="AI19" s="17"/>
      <c r="AJ19" s="17"/>
      <c r="AK19" s="17"/>
      <c r="AL19" s="16"/>
      <c r="AM19" s="19"/>
      <c r="AN19" s="19"/>
      <c r="AO19" s="16"/>
      <c r="AP19" s="19"/>
      <c r="AQ19" s="19"/>
      <c r="AR19" s="16"/>
      <c r="AS19" s="19"/>
      <c r="AT19" s="19"/>
      <c r="AV19" s="122" t="s">
        <v>50</v>
      </c>
      <c r="AW19" s="138" t="s">
        <v>51</v>
      </c>
    </row>
    <row r="20" spans="3:49" ht="12">
      <c r="C20" s="15"/>
      <c r="D20" s="15"/>
      <c r="E20" s="15"/>
      <c r="F20" s="16"/>
      <c r="G20" s="16"/>
      <c r="H20" s="16"/>
      <c r="I20" s="16"/>
      <c r="J20" s="16"/>
      <c r="K20" s="16"/>
      <c r="L20" s="16"/>
      <c r="M20" s="16"/>
      <c r="N20" s="16"/>
      <c r="O20" s="16"/>
      <c r="P20" s="16"/>
      <c r="Q20" s="16"/>
      <c r="R20" s="16"/>
      <c r="S20" s="16"/>
      <c r="T20" s="16"/>
      <c r="U20" s="16"/>
      <c r="V20" s="16"/>
      <c r="W20" s="16"/>
      <c r="X20" s="16"/>
      <c r="Y20" s="18"/>
      <c r="Z20" s="18"/>
      <c r="AA20" s="18"/>
      <c r="AB20" s="18"/>
      <c r="AC20" s="18"/>
      <c r="AD20" s="18"/>
      <c r="AE20" s="18"/>
      <c r="AF20" s="16"/>
      <c r="AG20" s="16"/>
      <c r="AH20" s="16"/>
      <c r="AI20" s="17"/>
      <c r="AJ20" s="17"/>
      <c r="AK20" s="17"/>
      <c r="AL20" s="16"/>
      <c r="AM20" s="19"/>
      <c r="AN20" s="19"/>
      <c r="AO20" s="16"/>
      <c r="AP20" s="19"/>
      <c r="AQ20" s="19"/>
      <c r="AR20" s="16"/>
      <c r="AS20" s="19"/>
      <c r="AT20" s="19"/>
      <c r="AV20" s="139" t="s">
        <v>53</v>
      </c>
      <c r="AW20" s="122">
        <v>2.5</v>
      </c>
    </row>
    <row r="21" spans="3:49" ht="12">
      <c r="C21" s="15"/>
      <c r="D21" s="15"/>
      <c r="E21" s="15"/>
      <c r="F21" s="16"/>
      <c r="G21" s="16"/>
      <c r="H21" s="16"/>
      <c r="I21" s="16"/>
      <c r="J21" s="16"/>
      <c r="K21" s="16"/>
      <c r="L21" s="16"/>
      <c r="M21" s="16"/>
      <c r="N21" s="16"/>
      <c r="O21" s="16"/>
      <c r="P21" s="16"/>
      <c r="Q21" s="16"/>
      <c r="R21" s="16"/>
      <c r="S21" s="16"/>
      <c r="T21" s="16"/>
      <c r="U21" s="16"/>
      <c r="V21" s="16"/>
      <c r="W21" s="16"/>
      <c r="X21" s="16"/>
      <c r="Y21" s="18"/>
      <c r="Z21" s="18"/>
      <c r="AA21" s="18"/>
      <c r="AB21" s="18"/>
      <c r="AC21" s="18"/>
      <c r="AD21" s="18"/>
      <c r="AE21" s="18"/>
      <c r="AF21" s="16"/>
      <c r="AG21" s="16"/>
      <c r="AH21" s="16"/>
      <c r="AI21" s="17"/>
      <c r="AJ21" s="17"/>
      <c r="AK21" s="17"/>
      <c r="AL21" s="16"/>
      <c r="AM21" s="19"/>
      <c r="AN21" s="19"/>
      <c r="AO21" s="16"/>
      <c r="AP21" s="19"/>
      <c r="AQ21" s="19"/>
      <c r="AR21" s="16"/>
      <c r="AS21" s="19"/>
      <c r="AT21" s="19"/>
      <c r="AV21" s="140" t="s">
        <v>54</v>
      </c>
      <c r="AW21" s="122">
        <v>1.9</v>
      </c>
    </row>
    <row r="22" spans="3:49" ht="12">
      <c r="C22" s="15"/>
      <c r="D22" s="15"/>
      <c r="E22" s="15"/>
      <c r="F22" s="16"/>
      <c r="G22" s="16"/>
      <c r="H22" s="16"/>
      <c r="I22" s="16"/>
      <c r="J22" s="16"/>
      <c r="K22" s="16"/>
      <c r="L22" s="16"/>
      <c r="M22" s="16"/>
      <c r="N22" s="16"/>
      <c r="O22" s="16"/>
      <c r="P22" s="16"/>
      <c r="Q22" s="16"/>
      <c r="R22" s="16"/>
      <c r="S22" s="16"/>
      <c r="T22" s="16"/>
      <c r="U22" s="16"/>
      <c r="V22" s="16"/>
      <c r="W22" s="16"/>
      <c r="X22" s="16"/>
      <c r="Y22" s="18"/>
      <c r="Z22" s="18"/>
      <c r="AA22" s="18"/>
      <c r="AB22" s="18"/>
      <c r="AC22" s="18"/>
      <c r="AD22" s="18"/>
      <c r="AE22" s="18"/>
      <c r="AF22" s="16"/>
      <c r="AG22" s="16"/>
      <c r="AH22" s="16"/>
      <c r="AI22" s="17"/>
      <c r="AJ22" s="17"/>
      <c r="AK22" s="17"/>
      <c r="AL22" s="16"/>
      <c r="AM22" s="19"/>
      <c r="AN22" s="19"/>
      <c r="AO22" s="16"/>
      <c r="AP22" s="19"/>
      <c r="AQ22" s="19"/>
      <c r="AR22" s="16"/>
      <c r="AS22" s="19"/>
      <c r="AT22" s="19"/>
      <c r="AV22" s="139" t="s">
        <v>55</v>
      </c>
      <c r="AW22" s="122">
        <v>1.5</v>
      </c>
    </row>
    <row r="23" spans="3:49" ht="12">
      <c r="C23" s="15"/>
      <c r="D23" s="15"/>
      <c r="E23" s="15"/>
      <c r="F23" s="16"/>
      <c r="G23" s="16"/>
      <c r="H23" s="16"/>
      <c r="I23" s="16"/>
      <c r="J23" s="16"/>
      <c r="K23" s="16"/>
      <c r="L23" s="16"/>
      <c r="M23" s="16"/>
      <c r="N23" s="16"/>
      <c r="O23" s="16"/>
      <c r="P23" s="16"/>
      <c r="Q23" s="16"/>
      <c r="R23" s="16"/>
      <c r="S23" s="16"/>
      <c r="T23" s="16"/>
      <c r="U23" s="16"/>
      <c r="V23" s="16"/>
      <c r="W23" s="16"/>
      <c r="X23" s="16"/>
      <c r="Y23" s="18"/>
      <c r="Z23" s="18"/>
      <c r="AA23" s="18"/>
      <c r="AB23" s="18"/>
      <c r="AC23" s="18"/>
      <c r="AD23" s="18"/>
      <c r="AE23" s="18"/>
      <c r="AF23" s="16"/>
      <c r="AG23" s="16"/>
      <c r="AH23" s="16"/>
      <c r="AI23" s="17"/>
      <c r="AJ23" s="17"/>
      <c r="AK23" s="17"/>
      <c r="AL23" s="16"/>
      <c r="AM23" s="19"/>
      <c r="AN23" s="19"/>
      <c r="AO23" s="16"/>
      <c r="AP23" s="19"/>
      <c r="AQ23" s="19"/>
      <c r="AR23" s="16"/>
      <c r="AS23" s="19"/>
      <c r="AT23" s="19"/>
      <c r="AV23" s="139" t="s">
        <v>56</v>
      </c>
      <c r="AW23" s="122">
        <v>1.8</v>
      </c>
    </row>
    <row r="24" spans="3:49" ht="12">
      <c r="C24" s="15"/>
      <c r="D24" s="15"/>
      <c r="E24" s="15"/>
      <c r="F24" s="16"/>
      <c r="G24" s="16"/>
      <c r="H24" s="16"/>
      <c r="I24" s="16"/>
      <c r="J24" s="16"/>
      <c r="K24" s="16"/>
      <c r="L24" s="16"/>
      <c r="M24" s="16"/>
      <c r="N24" s="16"/>
      <c r="O24" s="16"/>
      <c r="P24" s="16"/>
      <c r="Q24" s="16"/>
      <c r="R24" s="16"/>
      <c r="S24" s="16"/>
      <c r="T24" s="16"/>
      <c r="U24" s="16"/>
      <c r="V24" s="16"/>
      <c r="W24" s="16"/>
      <c r="X24" s="16"/>
      <c r="Y24" s="18"/>
      <c r="Z24" s="18"/>
      <c r="AA24" s="18"/>
      <c r="AB24" s="18"/>
      <c r="AC24" s="18"/>
      <c r="AD24" s="18"/>
      <c r="AE24" s="18"/>
      <c r="AF24" s="16"/>
      <c r="AG24" s="16"/>
      <c r="AH24" s="16"/>
      <c r="AI24" s="17"/>
      <c r="AJ24" s="17"/>
      <c r="AK24" s="17"/>
      <c r="AL24" s="16"/>
      <c r="AM24" s="19"/>
      <c r="AN24" s="19"/>
      <c r="AO24" s="16"/>
      <c r="AP24" s="19"/>
      <c r="AQ24" s="19"/>
      <c r="AR24" s="16"/>
      <c r="AS24" s="19"/>
      <c r="AT24" s="19"/>
      <c r="AV24" s="139" t="s">
        <v>98</v>
      </c>
      <c r="AW24" s="122">
        <v>1.5</v>
      </c>
    </row>
    <row r="25" spans="3:49" ht="12">
      <c r="C25" s="15"/>
      <c r="D25" s="15"/>
      <c r="E25" s="15"/>
      <c r="F25" s="16"/>
      <c r="G25" s="16"/>
      <c r="H25" s="16"/>
      <c r="I25" s="16"/>
      <c r="J25" s="16"/>
      <c r="K25" s="16"/>
      <c r="L25" s="16"/>
      <c r="M25" s="16"/>
      <c r="N25" s="16"/>
      <c r="O25" s="16"/>
      <c r="P25" s="16"/>
      <c r="Q25" s="16"/>
      <c r="R25" s="16"/>
      <c r="S25" s="16"/>
      <c r="T25" s="16"/>
      <c r="U25" s="16"/>
      <c r="V25" s="16"/>
      <c r="W25" s="16"/>
      <c r="X25" s="16"/>
      <c r="Y25" s="18"/>
      <c r="Z25" s="18"/>
      <c r="AA25" s="18"/>
      <c r="AB25" s="18"/>
      <c r="AC25" s="18"/>
      <c r="AD25" s="18"/>
      <c r="AE25" s="18"/>
      <c r="AF25" s="16"/>
      <c r="AG25" s="16"/>
      <c r="AH25" s="16"/>
      <c r="AI25" s="17"/>
      <c r="AJ25" s="17"/>
      <c r="AK25" s="17"/>
      <c r="AL25" s="16"/>
      <c r="AM25" s="19"/>
      <c r="AN25" s="19"/>
      <c r="AO25" s="16"/>
      <c r="AP25" s="19"/>
      <c r="AQ25" s="19"/>
      <c r="AR25" s="16"/>
      <c r="AS25" s="19"/>
      <c r="AT25" s="19"/>
      <c r="AV25" s="4"/>
      <c r="AW25" s="2"/>
    </row>
    <row r="26" spans="3:49" ht="12">
      <c r="C26" s="15"/>
      <c r="D26" s="15"/>
      <c r="E26" s="15"/>
      <c r="F26" s="16"/>
      <c r="G26" s="16"/>
      <c r="H26" s="16"/>
      <c r="I26" s="16"/>
      <c r="J26" s="16"/>
      <c r="K26" s="16"/>
      <c r="L26" s="16"/>
      <c r="M26" s="16"/>
      <c r="N26" s="16"/>
      <c r="O26" s="16"/>
      <c r="P26" s="16"/>
      <c r="Q26" s="16"/>
      <c r="R26" s="16"/>
      <c r="S26" s="16"/>
      <c r="T26" s="16"/>
      <c r="U26" s="16"/>
      <c r="V26" s="16"/>
      <c r="W26" s="16"/>
      <c r="X26" s="16"/>
      <c r="Y26" s="18"/>
      <c r="Z26" s="18"/>
      <c r="AA26" s="18"/>
      <c r="AB26" s="18"/>
      <c r="AC26" s="18"/>
      <c r="AD26" s="18"/>
      <c r="AE26" s="18"/>
      <c r="AF26" s="16"/>
      <c r="AG26" s="16"/>
      <c r="AH26" s="16"/>
      <c r="AI26" s="17"/>
      <c r="AJ26" s="17"/>
      <c r="AK26" s="17"/>
      <c r="AL26" s="16"/>
      <c r="AM26" s="19"/>
      <c r="AN26" s="19"/>
      <c r="AO26" s="16"/>
      <c r="AP26" s="19"/>
      <c r="AQ26" s="19"/>
      <c r="AR26" s="16"/>
      <c r="AS26" s="19"/>
      <c r="AT26" s="19"/>
      <c r="AV26" s="4"/>
      <c r="AW26" s="2"/>
    </row>
    <row r="27" spans="3:49" ht="12">
      <c r="C27" s="15"/>
      <c r="D27" s="15"/>
      <c r="E27" s="15"/>
      <c r="F27" s="16"/>
      <c r="G27" s="16"/>
      <c r="H27" s="16"/>
      <c r="I27" s="16"/>
      <c r="J27" s="16"/>
      <c r="K27" s="16"/>
      <c r="L27" s="16"/>
      <c r="M27" s="16"/>
      <c r="N27" s="16"/>
      <c r="O27" s="16"/>
      <c r="P27" s="16"/>
      <c r="Q27" s="16"/>
      <c r="R27" s="16"/>
      <c r="S27" s="16"/>
      <c r="T27" s="16"/>
      <c r="U27" s="16"/>
      <c r="V27" s="16"/>
      <c r="W27" s="16"/>
      <c r="X27" s="16"/>
      <c r="Y27" s="18"/>
      <c r="Z27" s="18"/>
      <c r="AA27" s="18"/>
      <c r="AB27" s="18"/>
      <c r="AC27" s="18"/>
      <c r="AD27" s="18"/>
      <c r="AE27" s="18"/>
      <c r="AF27" s="16"/>
      <c r="AG27" s="16"/>
      <c r="AH27" s="16"/>
      <c r="AI27" s="17"/>
      <c r="AJ27" s="17"/>
      <c r="AK27" s="17"/>
      <c r="AL27" s="16"/>
      <c r="AM27" s="19"/>
      <c r="AN27" s="19"/>
      <c r="AO27" s="16"/>
      <c r="AP27" s="19"/>
      <c r="AQ27" s="19"/>
      <c r="AR27" s="16"/>
      <c r="AS27" s="19"/>
      <c r="AT27" s="19"/>
      <c r="AV27" s="4"/>
      <c r="AW27" s="2"/>
    </row>
    <row r="28" spans="3:49" ht="12">
      <c r="C28" s="15"/>
      <c r="D28" s="15"/>
      <c r="E28" s="15"/>
      <c r="F28" s="16"/>
      <c r="G28" s="16"/>
      <c r="H28" s="16"/>
      <c r="I28" s="16"/>
      <c r="J28" s="16"/>
      <c r="K28" s="16"/>
      <c r="L28" s="16"/>
      <c r="M28" s="16"/>
      <c r="N28" s="16"/>
      <c r="O28" s="16"/>
      <c r="P28" s="16"/>
      <c r="Q28" s="16"/>
      <c r="R28" s="16"/>
      <c r="S28" s="16"/>
      <c r="T28" s="16"/>
      <c r="U28" s="16"/>
      <c r="V28" s="16"/>
      <c r="W28" s="16"/>
      <c r="X28" s="16"/>
      <c r="Y28" s="18"/>
      <c r="Z28" s="18"/>
      <c r="AA28" s="18"/>
      <c r="AB28" s="18"/>
      <c r="AC28" s="18"/>
      <c r="AD28" s="18"/>
      <c r="AE28" s="18"/>
      <c r="AF28" s="16"/>
      <c r="AG28" s="16"/>
      <c r="AH28" s="16"/>
      <c r="AI28" s="17"/>
      <c r="AJ28" s="17"/>
      <c r="AK28" s="17"/>
      <c r="AL28" s="16"/>
      <c r="AM28" s="19"/>
      <c r="AN28" s="19"/>
      <c r="AO28" s="16"/>
      <c r="AP28" s="19"/>
      <c r="AQ28" s="19"/>
      <c r="AR28" s="16"/>
      <c r="AS28" s="19"/>
      <c r="AT28" s="19"/>
      <c r="AV28" s="4"/>
      <c r="AW28" s="2"/>
    </row>
    <row r="29" spans="3:49" ht="12">
      <c r="C29" s="15"/>
      <c r="D29" s="15"/>
      <c r="E29" s="15"/>
      <c r="F29" s="16"/>
      <c r="G29" s="16"/>
      <c r="H29" s="16"/>
      <c r="I29" s="16"/>
      <c r="J29" s="16"/>
      <c r="K29" s="16"/>
      <c r="L29" s="16"/>
      <c r="M29" s="16"/>
      <c r="N29" s="16"/>
      <c r="O29" s="16"/>
      <c r="P29" s="16"/>
      <c r="Q29" s="16"/>
      <c r="R29" s="16"/>
      <c r="S29" s="16"/>
      <c r="T29" s="16"/>
      <c r="U29" s="16"/>
      <c r="V29" s="16"/>
      <c r="W29" s="16"/>
      <c r="X29" s="16"/>
      <c r="Y29" s="18"/>
      <c r="Z29" s="18"/>
      <c r="AA29" s="18"/>
      <c r="AB29" s="18"/>
      <c r="AC29" s="18"/>
      <c r="AD29" s="18"/>
      <c r="AE29" s="18"/>
      <c r="AF29" s="16"/>
      <c r="AG29" s="16"/>
      <c r="AH29" s="16"/>
      <c r="AI29" s="17"/>
      <c r="AJ29" s="17"/>
      <c r="AK29" s="17"/>
      <c r="AL29" s="16"/>
      <c r="AM29" s="19"/>
      <c r="AN29" s="19"/>
      <c r="AO29" s="16"/>
      <c r="AP29" s="19"/>
      <c r="AQ29" s="19"/>
      <c r="AR29" s="16"/>
      <c r="AS29" s="19"/>
      <c r="AT29" s="19"/>
      <c r="AV29" s="4"/>
      <c r="AW29" s="2"/>
    </row>
    <row r="30" spans="3:49" ht="12">
      <c r="C30" s="15"/>
      <c r="D30" s="15"/>
      <c r="E30" s="15"/>
      <c r="F30" s="16"/>
      <c r="G30" s="16"/>
      <c r="H30" s="16"/>
      <c r="I30" s="16"/>
      <c r="J30" s="16"/>
      <c r="K30" s="16"/>
      <c r="L30" s="16"/>
      <c r="M30" s="16"/>
      <c r="N30" s="16"/>
      <c r="O30" s="16"/>
      <c r="P30" s="16"/>
      <c r="Q30" s="16"/>
      <c r="R30" s="16"/>
      <c r="S30" s="16"/>
      <c r="T30" s="16"/>
      <c r="U30" s="16"/>
      <c r="V30" s="16"/>
      <c r="W30" s="16"/>
      <c r="X30" s="16"/>
      <c r="Y30" s="18"/>
      <c r="Z30" s="18"/>
      <c r="AA30" s="18"/>
      <c r="AB30" s="18"/>
      <c r="AC30" s="18"/>
      <c r="AD30" s="18"/>
      <c r="AE30" s="18"/>
      <c r="AF30" s="16"/>
      <c r="AG30" s="16"/>
      <c r="AH30" s="16"/>
      <c r="AI30" s="17"/>
      <c r="AJ30" s="17"/>
      <c r="AK30" s="17"/>
      <c r="AL30" s="16"/>
      <c r="AM30" s="19"/>
      <c r="AN30" s="19"/>
      <c r="AO30" s="16"/>
      <c r="AP30" s="19"/>
      <c r="AQ30" s="19"/>
      <c r="AR30" s="16"/>
      <c r="AS30" s="19"/>
      <c r="AT30" s="19"/>
      <c r="AV30" s="4"/>
      <c r="AW30" s="2"/>
    </row>
    <row r="31" spans="3:49" ht="12">
      <c r="C31" s="15"/>
      <c r="D31" s="15"/>
      <c r="E31" s="15"/>
      <c r="F31" s="16"/>
      <c r="G31" s="16"/>
      <c r="H31" s="16"/>
      <c r="I31" s="16"/>
      <c r="J31" s="16"/>
      <c r="K31" s="16"/>
      <c r="L31" s="16"/>
      <c r="M31" s="16"/>
      <c r="N31" s="16"/>
      <c r="O31" s="16"/>
      <c r="P31" s="16"/>
      <c r="Q31" s="16"/>
      <c r="R31" s="16"/>
      <c r="S31" s="16"/>
      <c r="T31" s="16"/>
      <c r="U31" s="16"/>
      <c r="V31" s="16"/>
      <c r="W31" s="16"/>
      <c r="X31" s="16"/>
      <c r="Y31" s="18"/>
      <c r="Z31" s="18"/>
      <c r="AA31" s="18"/>
      <c r="AB31" s="18"/>
      <c r="AC31" s="18"/>
      <c r="AD31" s="18"/>
      <c r="AE31" s="18"/>
      <c r="AF31" s="16"/>
      <c r="AG31" s="16"/>
      <c r="AH31" s="16"/>
      <c r="AI31" s="17"/>
      <c r="AJ31" s="17"/>
      <c r="AK31" s="17"/>
      <c r="AL31" s="16"/>
      <c r="AM31" s="19"/>
      <c r="AN31" s="19"/>
      <c r="AO31" s="16"/>
      <c r="AP31" s="19"/>
      <c r="AQ31" s="19"/>
      <c r="AR31" s="16"/>
      <c r="AS31" s="19"/>
      <c r="AT31" s="19"/>
      <c r="AV31" s="2"/>
      <c r="AW31" s="2"/>
    </row>
    <row r="32" spans="3:46" ht="12">
      <c r="C32" s="15"/>
      <c r="D32" s="15"/>
      <c r="E32" s="15"/>
      <c r="F32" s="16"/>
      <c r="G32" s="16"/>
      <c r="H32" s="16"/>
      <c r="I32" s="16"/>
      <c r="J32" s="16"/>
      <c r="K32" s="16"/>
      <c r="L32" s="16"/>
      <c r="M32" s="16"/>
      <c r="N32" s="16"/>
      <c r="O32" s="16"/>
      <c r="P32" s="16"/>
      <c r="Q32" s="16"/>
      <c r="R32" s="16"/>
      <c r="S32" s="16"/>
      <c r="T32" s="16"/>
      <c r="U32" s="16"/>
      <c r="V32" s="16"/>
      <c r="W32" s="16"/>
      <c r="X32" s="16"/>
      <c r="Y32" s="18"/>
      <c r="Z32" s="18"/>
      <c r="AA32" s="18"/>
      <c r="AB32" s="18"/>
      <c r="AC32" s="18"/>
      <c r="AD32" s="18"/>
      <c r="AE32" s="18"/>
      <c r="AF32" s="16"/>
      <c r="AG32" s="16"/>
      <c r="AH32" s="16"/>
      <c r="AI32" s="17"/>
      <c r="AJ32" s="17"/>
      <c r="AK32" s="17"/>
      <c r="AL32" s="16"/>
      <c r="AM32" s="19"/>
      <c r="AN32" s="19"/>
      <c r="AO32" s="16"/>
      <c r="AP32" s="19"/>
      <c r="AQ32" s="19"/>
      <c r="AR32" s="16"/>
      <c r="AS32" s="19"/>
      <c r="AT32" s="19"/>
    </row>
    <row r="33" spans="3:46" ht="12">
      <c r="C33" s="15"/>
      <c r="D33" s="15"/>
      <c r="E33" s="15"/>
      <c r="F33" s="16"/>
      <c r="G33" s="16"/>
      <c r="H33" s="16"/>
      <c r="I33" s="16"/>
      <c r="J33" s="16"/>
      <c r="K33" s="16"/>
      <c r="L33" s="16"/>
      <c r="M33" s="16"/>
      <c r="N33" s="16"/>
      <c r="O33" s="16"/>
      <c r="P33" s="16"/>
      <c r="Q33" s="16"/>
      <c r="R33" s="16"/>
      <c r="S33" s="16"/>
      <c r="T33" s="16"/>
      <c r="U33" s="16"/>
      <c r="V33" s="16"/>
      <c r="W33" s="16"/>
      <c r="X33" s="16"/>
      <c r="Y33" s="18"/>
      <c r="Z33" s="18"/>
      <c r="AA33" s="18"/>
      <c r="AB33" s="18"/>
      <c r="AC33" s="18"/>
      <c r="AD33" s="18"/>
      <c r="AE33" s="18"/>
      <c r="AF33" s="16"/>
      <c r="AG33" s="16"/>
      <c r="AH33" s="16"/>
      <c r="AI33" s="17"/>
      <c r="AJ33" s="17"/>
      <c r="AK33" s="17"/>
      <c r="AL33" s="16"/>
      <c r="AM33" s="19"/>
      <c r="AN33" s="19"/>
      <c r="AO33" s="16"/>
      <c r="AP33" s="19"/>
      <c r="AQ33" s="19"/>
      <c r="AR33" s="16"/>
      <c r="AS33" s="19"/>
      <c r="AT33" s="19"/>
    </row>
    <row r="34" spans="3:49" ht="36">
      <c r="C34" s="15"/>
      <c r="D34" s="15"/>
      <c r="E34" s="15"/>
      <c r="F34" s="16"/>
      <c r="G34" s="16"/>
      <c r="H34" s="16"/>
      <c r="I34" s="16"/>
      <c r="J34" s="16"/>
      <c r="K34" s="16"/>
      <c r="L34" s="16"/>
      <c r="M34" s="16"/>
      <c r="N34" s="16"/>
      <c r="O34" s="16"/>
      <c r="P34" s="16"/>
      <c r="Q34" s="16"/>
      <c r="R34" s="16"/>
      <c r="S34" s="16"/>
      <c r="T34" s="16"/>
      <c r="U34" s="16"/>
      <c r="V34" s="16"/>
      <c r="W34" s="16"/>
      <c r="X34" s="16"/>
      <c r="Y34" s="18"/>
      <c r="Z34" s="18"/>
      <c r="AA34" s="18"/>
      <c r="AB34" s="18"/>
      <c r="AC34" s="18"/>
      <c r="AD34" s="18"/>
      <c r="AE34" s="18"/>
      <c r="AF34" s="16"/>
      <c r="AG34" s="16"/>
      <c r="AH34" s="16"/>
      <c r="AI34" s="17"/>
      <c r="AJ34" s="17"/>
      <c r="AK34" s="17"/>
      <c r="AL34" s="16"/>
      <c r="AM34" s="19"/>
      <c r="AN34" s="19"/>
      <c r="AO34" s="16"/>
      <c r="AP34" s="19"/>
      <c r="AQ34" s="19"/>
      <c r="AR34" s="16"/>
      <c r="AS34" s="19"/>
      <c r="AT34" s="19"/>
      <c r="AV34" s="122" t="s">
        <v>50</v>
      </c>
      <c r="AW34" s="138" t="s">
        <v>52</v>
      </c>
    </row>
    <row r="35" spans="3:49" ht="12">
      <c r="C35" s="15"/>
      <c r="D35" s="15"/>
      <c r="E35" s="15"/>
      <c r="F35" s="16"/>
      <c r="G35" s="16"/>
      <c r="H35" s="16"/>
      <c r="I35" s="16"/>
      <c r="J35" s="16"/>
      <c r="K35" s="16"/>
      <c r="L35" s="16"/>
      <c r="M35" s="16"/>
      <c r="N35" s="16"/>
      <c r="O35" s="16"/>
      <c r="P35" s="16"/>
      <c r="Q35" s="16"/>
      <c r="R35" s="16"/>
      <c r="S35" s="16"/>
      <c r="T35" s="16"/>
      <c r="U35" s="16"/>
      <c r="V35" s="16"/>
      <c r="W35" s="16"/>
      <c r="X35" s="16"/>
      <c r="Y35" s="18"/>
      <c r="Z35" s="18"/>
      <c r="AA35" s="18"/>
      <c r="AB35" s="18"/>
      <c r="AC35" s="18"/>
      <c r="AD35" s="18"/>
      <c r="AE35" s="18"/>
      <c r="AF35" s="16"/>
      <c r="AG35" s="16"/>
      <c r="AH35" s="16"/>
      <c r="AI35" s="17"/>
      <c r="AJ35" s="17"/>
      <c r="AK35" s="17"/>
      <c r="AL35" s="16"/>
      <c r="AM35" s="19"/>
      <c r="AN35" s="19"/>
      <c r="AO35" s="16"/>
      <c r="AP35" s="19"/>
      <c r="AQ35" s="19"/>
      <c r="AR35" s="16"/>
      <c r="AS35" s="19"/>
      <c r="AT35" s="19"/>
      <c r="AV35" s="139" t="s">
        <v>98</v>
      </c>
      <c r="AW35" s="122">
        <v>3</v>
      </c>
    </row>
    <row r="36" spans="3:49" ht="12">
      <c r="C36" s="15"/>
      <c r="D36" s="15"/>
      <c r="E36" s="15"/>
      <c r="F36" s="16"/>
      <c r="G36" s="16"/>
      <c r="H36" s="16"/>
      <c r="I36" s="16"/>
      <c r="J36" s="16"/>
      <c r="K36" s="16"/>
      <c r="L36" s="16"/>
      <c r="M36" s="16"/>
      <c r="N36" s="16"/>
      <c r="O36" s="16"/>
      <c r="P36" s="16"/>
      <c r="Q36" s="16"/>
      <c r="R36" s="16"/>
      <c r="S36" s="16"/>
      <c r="T36" s="16"/>
      <c r="U36" s="16"/>
      <c r="V36" s="16"/>
      <c r="W36" s="16"/>
      <c r="X36" s="16"/>
      <c r="Y36" s="18"/>
      <c r="Z36" s="18"/>
      <c r="AA36" s="18"/>
      <c r="AB36" s="18"/>
      <c r="AC36" s="18"/>
      <c r="AD36" s="18"/>
      <c r="AE36" s="18"/>
      <c r="AF36" s="16"/>
      <c r="AG36" s="16"/>
      <c r="AH36" s="16"/>
      <c r="AI36" s="17"/>
      <c r="AJ36" s="17"/>
      <c r="AK36" s="17"/>
      <c r="AL36" s="16"/>
      <c r="AM36" s="19"/>
      <c r="AN36" s="19"/>
      <c r="AO36" s="16"/>
      <c r="AP36" s="19"/>
      <c r="AQ36" s="19"/>
      <c r="AR36" s="16"/>
      <c r="AS36" s="19"/>
      <c r="AT36" s="19"/>
      <c r="AV36" s="139" t="s">
        <v>53</v>
      </c>
      <c r="AW36" s="122">
        <v>3</v>
      </c>
    </row>
    <row r="37" spans="3:49" ht="12">
      <c r="C37" s="15"/>
      <c r="D37" s="15"/>
      <c r="E37" s="15"/>
      <c r="F37" s="16"/>
      <c r="G37" s="16"/>
      <c r="H37" s="16"/>
      <c r="I37" s="16"/>
      <c r="J37" s="16"/>
      <c r="K37" s="16"/>
      <c r="L37" s="16"/>
      <c r="M37" s="16"/>
      <c r="N37" s="16"/>
      <c r="O37" s="16"/>
      <c r="P37" s="16"/>
      <c r="Q37" s="16"/>
      <c r="R37" s="16"/>
      <c r="S37" s="16"/>
      <c r="T37" s="16"/>
      <c r="U37" s="16"/>
      <c r="V37" s="16"/>
      <c r="W37" s="16"/>
      <c r="X37" s="16"/>
      <c r="Y37" s="18"/>
      <c r="Z37" s="18"/>
      <c r="AA37" s="18"/>
      <c r="AB37" s="18"/>
      <c r="AC37" s="18"/>
      <c r="AD37" s="18"/>
      <c r="AE37" s="18"/>
      <c r="AF37" s="16"/>
      <c r="AG37" s="16"/>
      <c r="AH37" s="16"/>
      <c r="AI37" s="17"/>
      <c r="AJ37" s="17"/>
      <c r="AK37" s="17"/>
      <c r="AL37" s="16"/>
      <c r="AM37" s="19"/>
      <c r="AN37" s="19"/>
      <c r="AO37" s="16"/>
      <c r="AP37" s="19"/>
      <c r="AQ37" s="19"/>
      <c r="AR37" s="16"/>
      <c r="AS37" s="19"/>
      <c r="AT37" s="19"/>
      <c r="AV37" s="140" t="s">
        <v>54</v>
      </c>
      <c r="AW37" s="122">
        <v>4.25</v>
      </c>
    </row>
    <row r="38" spans="3:49" ht="12">
      <c r="C38" s="15"/>
      <c r="D38" s="15"/>
      <c r="E38" s="15"/>
      <c r="F38" s="16"/>
      <c r="G38" s="16"/>
      <c r="H38" s="16"/>
      <c r="I38" s="16"/>
      <c r="J38" s="16"/>
      <c r="K38" s="16"/>
      <c r="L38" s="16"/>
      <c r="M38" s="16"/>
      <c r="N38" s="16"/>
      <c r="O38" s="16"/>
      <c r="P38" s="16"/>
      <c r="Q38" s="16"/>
      <c r="R38" s="16"/>
      <c r="S38" s="16"/>
      <c r="T38" s="16"/>
      <c r="U38" s="16"/>
      <c r="V38" s="16"/>
      <c r="W38" s="16"/>
      <c r="X38" s="16"/>
      <c r="Y38" s="18"/>
      <c r="Z38" s="18"/>
      <c r="AA38" s="18"/>
      <c r="AB38" s="18"/>
      <c r="AC38" s="18"/>
      <c r="AD38" s="18"/>
      <c r="AE38" s="18"/>
      <c r="AF38" s="16"/>
      <c r="AG38" s="16"/>
      <c r="AH38" s="16"/>
      <c r="AI38" s="17"/>
      <c r="AJ38" s="17"/>
      <c r="AK38" s="17"/>
      <c r="AL38" s="16"/>
      <c r="AM38" s="19"/>
      <c r="AN38" s="19"/>
      <c r="AO38" s="16"/>
      <c r="AP38" s="19"/>
      <c r="AQ38" s="19"/>
      <c r="AR38" s="16"/>
      <c r="AS38" s="19"/>
      <c r="AT38" s="19"/>
      <c r="AV38" s="139" t="s">
        <v>55</v>
      </c>
      <c r="AW38" s="122">
        <v>2.4</v>
      </c>
    </row>
    <row r="39" spans="3:49" ht="12">
      <c r="C39" s="15"/>
      <c r="D39" s="15"/>
      <c r="E39" s="15"/>
      <c r="F39" s="16"/>
      <c r="G39" s="16"/>
      <c r="H39" s="16"/>
      <c r="I39" s="16"/>
      <c r="J39" s="16"/>
      <c r="K39" s="16"/>
      <c r="L39" s="16"/>
      <c r="M39" s="16"/>
      <c r="N39" s="16"/>
      <c r="O39" s="16"/>
      <c r="P39" s="16"/>
      <c r="Q39" s="16"/>
      <c r="R39" s="16"/>
      <c r="S39" s="16"/>
      <c r="T39" s="16"/>
      <c r="U39" s="16"/>
      <c r="V39" s="16"/>
      <c r="W39" s="16"/>
      <c r="X39" s="16"/>
      <c r="Y39" s="18"/>
      <c r="Z39" s="18"/>
      <c r="AA39" s="18"/>
      <c r="AB39" s="18"/>
      <c r="AC39" s="18"/>
      <c r="AD39" s="18"/>
      <c r="AE39" s="18"/>
      <c r="AF39" s="16"/>
      <c r="AG39" s="16"/>
      <c r="AH39" s="16"/>
      <c r="AI39" s="17"/>
      <c r="AJ39" s="17"/>
      <c r="AK39" s="17"/>
      <c r="AL39" s="16"/>
      <c r="AM39" s="19"/>
      <c r="AN39" s="19"/>
      <c r="AO39" s="16"/>
      <c r="AP39" s="19"/>
      <c r="AQ39" s="19"/>
      <c r="AR39" s="16"/>
      <c r="AS39" s="19"/>
      <c r="AT39" s="19"/>
      <c r="AV39" s="139" t="s">
        <v>56</v>
      </c>
      <c r="AW39" s="122">
        <v>2.8</v>
      </c>
    </row>
    <row r="40" spans="48:49" ht="12">
      <c r="AV40" s="137"/>
      <c r="AW40" s="122"/>
    </row>
    <row r="41" spans="48:49" ht="12">
      <c r="AV41" s="137"/>
      <c r="AW41" s="122"/>
    </row>
    <row r="42" spans="48:49" ht="12">
      <c r="AV42" s="137"/>
      <c r="AW42" s="122"/>
    </row>
    <row r="43" spans="48:49" ht="12">
      <c r="AV43" s="137"/>
      <c r="AW43" s="122"/>
    </row>
    <row r="44" spans="48:49" ht="12">
      <c r="AV44" s="137"/>
      <c r="AW44" s="122"/>
    </row>
    <row r="45" spans="48:49" ht="12">
      <c r="AV45" s="137"/>
      <c r="AW45" s="122"/>
    </row>
    <row r="46" spans="48:49" ht="12">
      <c r="AV46" s="122"/>
      <c r="AW46" s="122"/>
    </row>
    <row r="47" spans="48:49" ht="12">
      <c r="AV47" s="136"/>
      <c r="AW47" s="136"/>
    </row>
    <row r="48" spans="48:49" ht="12">
      <c r="AV48" s="122" t="s">
        <v>57</v>
      </c>
      <c r="AW48" s="138"/>
    </row>
    <row r="49" spans="48:49" ht="12">
      <c r="AV49" s="139" t="s">
        <v>60</v>
      </c>
      <c r="AW49" s="122"/>
    </row>
    <row r="50" spans="48:49" ht="12">
      <c r="AV50" s="140" t="s">
        <v>63</v>
      </c>
      <c r="AW50" s="122"/>
    </row>
    <row r="51" spans="48:49" ht="12">
      <c r="AV51" s="139" t="s">
        <v>61</v>
      </c>
      <c r="AW51" s="122"/>
    </row>
    <row r="52" spans="48:49" ht="12">
      <c r="AV52" s="139" t="s">
        <v>102</v>
      </c>
      <c r="AW52" s="122"/>
    </row>
    <row r="53" spans="48:49" ht="12">
      <c r="AV53" s="139" t="s">
        <v>62</v>
      </c>
      <c r="AW53" s="122"/>
    </row>
    <row r="54" spans="48:49" ht="12">
      <c r="AV54" s="137"/>
      <c r="AW54" s="122"/>
    </row>
    <row r="55" spans="48:49" ht="12">
      <c r="AV55" s="136"/>
      <c r="AW55" s="136"/>
    </row>
  </sheetData>
  <sheetProtection password="C4CC" sheet="1" sort="0" autoFilter="0"/>
  <mergeCells count="11">
    <mergeCell ref="B4:C4"/>
    <mergeCell ref="AR3:AT3"/>
    <mergeCell ref="AO3:AQ3"/>
    <mergeCell ref="N3:P3"/>
    <mergeCell ref="Q3:S3"/>
    <mergeCell ref="T3:V3"/>
    <mergeCell ref="AV2:AY2"/>
    <mergeCell ref="Z3:AB3"/>
    <mergeCell ref="AC3:AE3"/>
    <mergeCell ref="AL3:AN3"/>
    <mergeCell ref="W3:Y3"/>
  </mergeCells>
  <conditionalFormatting sqref="AL55838:AL56275 AO55843:AO55847 AR55843:AR56275">
    <cfRule type="cellIs" priority="1" dxfId="9" operator="between" stopIfTrue="1">
      <formula>$AX$7</formula>
      <formula>$AX$9</formula>
    </cfRule>
    <cfRule type="cellIs" priority="2" dxfId="53" operator="between" stopIfTrue="1">
      <formula>#REF!</formula>
      <formula>#REF!</formula>
    </cfRule>
    <cfRule type="cellIs" priority="3" dxfId="52" operator="between" stopIfTrue="1">
      <formula>#REF!</formula>
      <formula>$AX$10</formula>
    </cfRule>
  </conditionalFormatting>
  <dataValidations count="5">
    <dataValidation type="list" allowBlank="1" showInputMessage="1" showErrorMessage="1" sqref="K5:L39 M15:M39">
      <formula1>YesNoAnswer</formula1>
    </dataValidation>
    <dataValidation type="custom" allowBlank="1" showInputMessage="1" showErrorMessage="1" sqref="J5">
      <formula1>Street_Furniture</formula1>
    </dataValidation>
    <dataValidation type="list" allowBlank="1" showInputMessage="1" showErrorMessage="1" sqref="E9:E14">
      <formula1>$AV$20:$AV$25</formula1>
    </dataValidation>
    <dataValidation type="list" allowBlank="1" showInputMessage="1" showErrorMessage="1" sqref="E5:E8">
      <formula1>$AU$22:$AU$27</formula1>
    </dataValidation>
    <dataValidation type="list" allowBlank="1" showInputMessage="1" showErrorMessage="1" sqref="D5:D14">
      <formula1>$AV$49:$AV$53</formula1>
    </dataValidation>
  </dataValidations>
  <printOptions horizontalCentered="1"/>
  <pageMargins left="0.7874015748031497" right="0.7874015748031497" top="1.1811023622047245" bottom="0.7874015748031497" header="0.3937007874015748" footer="0.3937007874015748"/>
  <pageSetup fitToHeight="1" fitToWidth="1" horizontalDpi="600" verticalDpi="600" orientation="landscape" paperSize="9" scale="37" r:id="rId2"/>
  <headerFooter alignWithMargins="0">
    <oddHeader>&amp;L&amp;"Frutiger LT Std 45 Light,Regular"&amp;8&amp;T, &amp;D
&amp;R&amp;"Frutiger LT Std 45 Light,Bold"&amp;8Copyright&amp;"Frutiger LT Std 45 Light,Regular" 
Atkins
Intelligent Space 
Euston Tower, 286 Euston Road
London NW1 3AT
</oddHeader>
    <oddFooter>&amp;L&amp;"Frutiger LT Std 45 Light,Regular"&amp;8&amp;Z&amp;F&amp;R&amp;"Frutiger LT Std 45 Light,Regular"&amp;8&amp;P of &amp;N</oddFooter>
  </headerFooter>
  <drawing r:id="rId1"/>
</worksheet>
</file>

<file path=xl/worksheets/sheet3.xml><?xml version="1.0" encoding="utf-8"?>
<worksheet xmlns="http://schemas.openxmlformats.org/spreadsheetml/2006/main" xmlns:r="http://schemas.openxmlformats.org/officeDocument/2006/relationships">
  <sheetPr codeName="Sheet3">
    <tabColor indexed="51"/>
  </sheetPr>
  <dimension ref="A2:AS53"/>
  <sheetViews>
    <sheetView showGridLines="0" defaultGridColor="0" view="pageBreakPreview" zoomScale="75" zoomScaleNormal="75" zoomScaleSheetLayoutView="75" zoomScalePageLayoutView="0" colorId="63" workbookViewId="0" topLeftCell="A1">
      <selection activeCell="H26" sqref="H26"/>
    </sheetView>
  </sheetViews>
  <sheetFormatPr defaultColWidth="9.140625" defaultRowHeight="48.75" customHeight="1"/>
  <cols>
    <col min="1" max="1" width="25.57421875" style="1" customWidth="1"/>
    <col min="2" max="2" width="48.00390625" style="1" bestFit="1" customWidth="1"/>
    <col min="3" max="3" width="1.28515625" style="6" customWidth="1"/>
    <col min="4" max="4" width="40.140625" style="1" customWidth="1"/>
    <col min="5" max="5" width="1.28515625" style="6" customWidth="1"/>
    <col min="6" max="6" width="43.140625" style="1" customWidth="1"/>
    <col min="7" max="7" width="1.28515625" style="6" customWidth="1"/>
    <col min="8" max="8" width="43.140625" style="1" customWidth="1"/>
    <col min="9" max="9" width="1.28515625" style="6" customWidth="1"/>
    <col min="10" max="10" width="43.140625" style="1" customWidth="1"/>
    <col min="11" max="11" width="1.28515625" style="6" customWidth="1"/>
    <col min="12" max="12" width="43.140625" style="1" customWidth="1"/>
    <col min="13" max="13" width="5.00390625" style="1" customWidth="1"/>
    <col min="14" max="14" width="7.00390625" style="1" customWidth="1"/>
    <col min="15" max="15" width="25.57421875" style="1" customWidth="1"/>
    <col min="16" max="16" width="48.00390625" style="1" bestFit="1" customWidth="1"/>
    <col min="17" max="17" width="1.28515625" style="6" customWidth="1"/>
    <col min="18" max="18" width="40.140625" style="1" customWidth="1"/>
    <col min="19" max="19" width="1.28515625" style="6" customWidth="1"/>
    <col min="20" max="20" width="43.140625" style="1" customWidth="1"/>
    <col min="21" max="21" width="1.28515625" style="6" customWidth="1"/>
    <col min="22" max="22" width="43.140625" style="1" customWidth="1"/>
    <col min="23" max="23" width="1.28515625" style="6" customWidth="1"/>
    <col min="24" max="24" width="43.140625" style="1" customWidth="1"/>
    <col min="25" max="25" width="1.28515625" style="6" customWidth="1"/>
    <col min="26" max="26" width="43.140625" style="1" customWidth="1"/>
    <col min="27" max="27" width="5.00390625" style="1" customWidth="1"/>
    <col min="28" max="41" width="9.140625" style="1" customWidth="1"/>
    <col min="42" max="45" width="0" style="1" hidden="1" customWidth="1"/>
    <col min="46" max="16384" width="9.140625" style="1" customWidth="1"/>
  </cols>
  <sheetData>
    <row r="2" spans="42:45" ht="48.75" customHeight="1">
      <c r="AP2" s="200" t="s">
        <v>27</v>
      </c>
      <c r="AQ2" s="201"/>
      <c r="AR2" s="201"/>
      <c r="AS2" s="201"/>
    </row>
    <row r="3" spans="42:45" ht="48.75" customHeight="1">
      <c r="AP3" s="2" t="s">
        <v>13</v>
      </c>
      <c r="AQ3" s="2" t="s">
        <v>14</v>
      </c>
      <c r="AR3" s="3"/>
      <c r="AS3" s="3" t="s">
        <v>21</v>
      </c>
    </row>
    <row r="4" spans="1:31" s="6" customFormat="1" ht="19.5" customHeight="1">
      <c r="A4" s="213" t="s">
        <v>76</v>
      </c>
      <c r="B4" s="96" t="s">
        <v>77</v>
      </c>
      <c r="C4" s="40"/>
      <c r="D4" s="80"/>
      <c r="E4" s="40"/>
      <c r="F4" s="96" t="s">
        <v>79</v>
      </c>
      <c r="G4" s="40"/>
      <c r="H4" s="80"/>
      <c r="I4" s="40"/>
      <c r="J4" s="40"/>
      <c r="K4" s="40"/>
      <c r="L4" s="40"/>
      <c r="M4" s="36"/>
      <c r="N4" s="37"/>
      <c r="O4" s="213" t="s">
        <v>76</v>
      </c>
      <c r="P4" s="96" t="s">
        <v>77</v>
      </c>
      <c r="Q4" s="40"/>
      <c r="R4" s="80"/>
      <c r="S4" s="40"/>
      <c r="T4" s="96" t="s">
        <v>79</v>
      </c>
      <c r="U4" s="40"/>
      <c r="V4" s="80"/>
      <c r="W4" s="40"/>
      <c r="X4" s="40"/>
      <c r="Y4" s="40"/>
      <c r="Z4" s="40"/>
      <c r="AA4" s="36"/>
      <c r="AC4" s="43"/>
      <c r="AD4" s="43"/>
      <c r="AE4" s="43"/>
    </row>
    <row r="5" spans="1:31" s="6" customFormat="1" ht="19.5" customHeight="1">
      <c r="A5" s="214"/>
      <c r="B5" s="96" t="s">
        <v>78</v>
      </c>
      <c r="C5" s="40"/>
      <c r="D5" s="80"/>
      <c r="E5" s="40"/>
      <c r="F5" s="96" t="s">
        <v>79</v>
      </c>
      <c r="G5" s="40"/>
      <c r="H5" s="80"/>
      <c r="I5" s="40"/>
      <c r="J5" s="40"/>
      <c r="K5" s="40"/>
      <c r="L5" s="40"/>
      <c r="M5" s="36"/>
      <c r="N5" s="37"/>
      <c r="O5" s="214"/>
      <c r="P5" s="96" t="s">
        <v>78</v>
      </c>
      <c r="Q5" s="40"/>
      <c r="R5" s="80"/>
      <c r="S5" s="40"/>
      <c r="T5" s="96" t="s">
        <v>79</v>
      </c>
      <c r="U5" s="40"/>
      <c r="V5" s="80"/>
      <c r="W5" s="40"/>
      <c r="X5" s="40"/>
      <c r="Y5" s="40"/>
      <c r="Z5" s="40"/>
      <c r="AA5" s="36"/>
      <c r="AC5" s="43"/>
      <c r="AD5" s="43"/>
      <c r="AE5" s="43"/>
    </row>
    <row r="6" spans="1:27" s="6" customFormat="1" ht="18.75" customHeight="1">
      <c r="A6" s="97"/>
      <c r="B6" s="95"/>
      <c r="C6" s="95"/>
      <c r="D6" s="95"/>
      <c r="E6" s="95"/>
      <c r="F6" s="95"/>
      <c r="G6" s="95"/>
      <c r="H6" s="95"/>
      <c r="I6" s="95"/>
      <c r="J6" s="95"/>
      <c r="K6" s="95"/>
      <c r="L6" s="95"/>
      <c r="M6" s="95"/>
      <c r="N6" s="95"/>
      <c r="O6" s="97"/>
      <c r="P6" s="95"/>
      <c r="Q6" s="95"/>
      <c r="R6" s="95"/>
      <c r="S6" s="95"/>
      <c r="T6" s="95"/>
      <c r="U6" s="95"/>
      <c r="V6" s="95"/>
      <c r="W6" s="95"/>
      <c r="X6" s="95"/>
      <c r="Y6" s="95"/>
      <c r="Z6" s="95"/>
      <c r="AA6" s="95"/>
    </row>
    <row r="7" spans="1:45" s="43" customFormat="1" ht="19.5" customHeight="1">
      <c r="A7" s="215" t="s">
        <v>73</v>
      </c>
      <c r="B7" s="96" t="s">
        <v>72</v>
      </c>
      <c r="C7" s="39"/>
      <c r="D7" s="141" t="str">
        <f>'Worksheet (Footway)'!$C$5</f>
        <v>Guidance p 9 Location A</v>
      </c>
      <c r="E7" s="142"/>
      <c r="F7" s="141" t="str">
        <f>'Worksheet (Footway)'!$C$6</f>
        <v>Guidance p 9 Location B</v>
      </c>
      <c r="G7" s="142"/>
      <c r="H7" s="141" t="str">
        <f>'Worksheet (Footway)'!$C$7</f>
        <v>Guidance p 9 Location C</v>
      </c>
      <c r="I7" s="142"/>
      <c r="J7" s="141" t="str">
        <f>'Worksheet (Footway)'!$C$8</f>
        <v>Guidance p 9 Location D</v>
      </c>
      <c r="K7" s="142"/>
      <c r="L7" s="141">
        <f>'Worksheet (Footway)'!$C$9</f>
        <v>0</v>
      </c>
      <c r="M7" s="39"/>
      <c r="N7" s="39"/>
      <c r="O7" s="215" t="s">
        <v>73</v>
      </c>
      <c r="P7" s="96" t="s">
        <v>72</v>
      </c>
      <c r="Q7" s="39"/>
      <c r="R7" s="141">
        <f>'Worksheet (Footway)'!$C$10</f>
        <v>0</v>
      </c>
      <c r="S7" s="142"/>
      <c r="T7" s="141">
        <f>'Worksheet (Footway)'!$C$11</f>
        <v>0</v>
      </c>
      <c r="U7" s="142"/>
      <c r="V7" s="141">
        <f>'Worksheet (Footway)'!$C$12</f>
        <v>0</v>
      </c>
      <c r="W7" s="142"/>
      <c r="X7" s="141">
        <f>'Worksheet (Footway)'!$C$13</f>
        <v>0</v>
      </c>
      <c r="Y7" s="142"/>
      <c r="Z7" s="141">
        <f>'Worksheet (Footway)'!$C$14</f>
        <v>0</v>
      </c>
      <c r="AA7" s="39"/>
      <c r="AP7" s="42">
        <v>27</v>
      </c>
      <c r="AQ7" s="16">
        <v>36</v>
      </c>
      <c r="AR7" s="6" t="s">
        <v>10</v>
      </c>
      <c r="AS7" s="6"/>
    </row>
    <row r="8" spans="1:44" s="6" customFormat="1" ht="19.5" customHeight="1">
      <c r="A8" s="216"/>
      <c r="B8" s="96" t="s">
        <v>57</v>
      </c>
      <c r="C8" s="40"/>
      <c r="D8" s="141" t="str">
        <f>'Worksheet (Footway)'!$D$5</f>
        <v>Static Activity</v>
      </c>
      <c r="E8" s="143"/>
      <c r="F8" s="141" t="str">
        <f>'Worksheet (Footway)'!$D$6</f>
        <v>Street Furniture (Multiple)</v>
      </c>
      <c r="G8" s="143"/>
      <c r="H8" s="141" t="str">
        <f>'Worksheet (Footway)'!$D$7</f>
        <v>Street Furniture (Single)</v>
      </c>
      <c r="I8" s="143"/>
      <c r="J8" s="141" t="str">
        <f>'Worksheet (Footway)'!$D$8</f>
        <v>Full Footway Width</v>
      </c>
      <c r="K8" s="143"/>
      <c r="L8" s="141">
        <f>'Worksheet (Footway)'!$D$9</f>
        <v>0</v>
      </c>
      <c r="M8" s="36"/>
      <c r="N8" s="37"/>
      <c r="O8" s="216"/>
      <c r="P8" s="96" t="s">
        <v>57</v>
      </c>
      <c r="Q8" s="40"/>
      <c r="R8" s="141">
        <f>'Worksheet (Footway)'!$D$10</f>
        <v>0</v>
      </c>
      <c r="S8" s="143"/>
      <c r="T8" s="141">
        <f>'Worksheet (Footway)'!$D$11</f>
        <v>0</v>
      </c>
      <c r="U8" s="143"/>
      <c r="V8" s="141">
        <f>'Worksheet (Footway)'!$D$12</f>
        <v>0</v>
      </c>
      <c r="W8" s="143"/>
      <c r="X8" s="141">
        <f>'Worksheet (Footway)'!$D$13</f>
        <v>0</v>
      </c>
      <c r="Y8" s="143"/>
      <c r="Z8" s="141">
        <f>'Worksheet (Footway)'!$D$14</f>
        <v>0</v>
      </c>
      <c r="AA8" s="36"/>
      <c r="AC8" s="43"/>
      <c r="AD8" s="43"/>
      <c r="AE8" s="43"/>
      <c r="AP8" s="42">
        <v>38</v>
      </c>
      <c r="AQ8" s="16">
        <v>46</v>
      </c>
      <c r="AR8" s="6" t="s">
        <v>11</v>
      </c>
    </row>
    <row r="9" spans="1:44" s="6" customFormat="1" ht="19.5" customHeight="1">
      <c r="A9" s="216"/>
      <c r="B9" s="96" t="s">
        <v>47</v>
      </c>
      <c r="C9" s="40"/>
      <c r="D9" s="141" t="str">
        <f>'Worksheet (Footway)'!$E$5</f>
        <v>High Street</v>
      </c>
      <c r="E9" s="143"/>
      <c r="F9" s="141" t="str">
        <f>'Worksheet (Footway)'!$E$6</f>
        <v>High Street</v>
      </c>
      <c r="G9" s="143"/>
      <c r="H9" s="141" t="str">
        <f>'Worksheet (Footway)'!$E$7</f>
        <v>High Street</v>
      </c>
      <c r="I9" s="143"/>
      <c r="J9" s="141" t="str">
        <f>'Worksheet (Footway)'!$E$8</f>
        <v>High Street</v>
      </c>
      <c r="K9" s="143"/>
      <c r="L9" s="141">
        <f>'Worksheet (Footway)'!$E$9</f>
        <v>0</v>
      </c>
      <c r="M9" s="36"/>
      <c r="N9" s="37"/>
      <c r="O9" s="216"/>
      <c r="P9" s="96" t="s">
        <v>47</v>
      </c>
      <c r="Q9" s="40"/>
      <c r="R9" s="141">
        <f>'Worksheet (Footway)'!$E$10</f>
        <v>0</v>
      </c>
      <c r="S9" s="143"/>
      <c r="T9" s="141">
        <f>'Worksheet (Footway)'!$E$11</f>
        <v>0</v>
      </c>
      <c r="U9" s="143"/>
      <c r="V9" s="141">
        <f>'Worksheet (Footway)'!$E$12</f>
        <v>0</v>
      </c>
      <c r="W9" s="143"/>
      <c r="X9" s="141">
        <f>'Worksheet (Footway)'!$E$13</f>
        <v>0</v>
      </c>
      <c r="Y9" s="143"/>
      <c r="Z9" s="141">
        <f>'Worksheet (Footway)'!$E$14</f>
        <v>0</v>
      </c>
      <c r="AA9" s="36"/>
      <c r="AC9" s="43"/>
      <c r="AD9" s="43"/>
      <c r="AE9" s="43"/>
      <c r="AP9" s="16">
        <v>46</v>
      </c>
      <c r="AQ9" s="16"/>
      <c r="AR9" s="6" t="s">
        <v>12</v>
      </c>
    </row>
    <row r="10" spans="1:31" s="6" customFormat="1" ht="19.5" customHeight="1">
      <c r="A10" s="216"/>
      <c r="B10" s="96" t="s">
        <v>30</v>
      </c>
      <c r="C10" s="40"/>
      <c r="D10" s="144">
        <f>'Worksheet (Footway)'!$F$5</f>
        <v>1800</v>
      </c>
      <c r="E10" s="145"/>
      <c r="F10" s="144">
        <f>'Worksheet (Footway)'!$F$6</f>
        <v>1800</v>
      </c>
      <c r="G10" s="145"/>
      <c r="H10" s="144">
        <f>'Worksheet (Footway)'!$F$7</f>
        <v>1800</v>
      </c>
      <c r="I10" s="145"/>
      <c r="J10" s="144">
        <f>'Worksheet (Footway)'!$F$8</f>
        <v>1800</v>
      </c>
      <c r="K10" s="145"/>
      <c r="L10" s="141">
        <f>'Worksheet (Footway)'!$F$9</f>
        <v>0</v>
      </c>
      <c r="M10" s="36"/>
      <c r="N10" s="37"/>
      <c r="O10" s="216"/>
      <c r="P10" s="96" t="s">
        <v>30</v>
      </c>
      <c r="Q10" s="40"/>
      <c r="R10" s="144">
        <f>'Worksheet (Footway)'!$F$10</f>
        <v>0</v>
      </c>
      <c r="S10" s="145"/>
      <c r="T10" s="144">
        <f>'Worksheet (Footway)'!$F$11</f>
        <v>0</v>
      </c>
      <c r="U10" s="145"/>
      <c r="V10" s="144">
        <f>'Worksheet (Footway)'!$F$12</f>
        <v>0</v>
      </c>
      <c r="W10" s="145"/>
      <c r="X10" s="141">
        <f>'Worksheet (Footway)'!$F$13</f>
        <v>0</v>
      </c>
      <c r="Y10" s="145"/>
      <c r="Z10" s="141">
        <f>'Worksheet (Footway)'!$F$14</f>
        <v>0</v>
      </c>
      <c r="AA10" s="36"/>
      <c r="AC10" s="43"/>
      <c r="AD10" s="43"/>
      <c r="AE10" s="43"/>
    </row>
    <row r="11" spans="1:31" s="6" customFormat="1" ht="19.5" customHeight="1">
      <c r="A11" s="216"/>
      <c r="B11" s="96" t="s">
        <v>143</v>
      </c>
      <c r="C11" s="40"/>
      <c r="D11" s="144">
        <f>'Worksheet (Footway)'!$G$5</f>
        <v>2800</v>
      </c>
      <c r="E11" s="145"/>
      <c r="F11" s="144">
        <f>'Worksheet (Footway)'!$G$6</f>
        <v>2800</v>
      </c>
      <c r="G11" s="145"/>
      <c r="H11" s="144">
        <f>'Worksheet (Footway)'!$G$7</f>
        <v>2800</v>
      </c>
      <c r="I11" s="145"/>
      <c r="J11" s="144">
        <f>'Worksheet (Footway)'!$G$8</f>
        <v>2800</v>
      </c>
      <c r="K11" s="145"/>
      <c r="L11" s="141">
        <f>'Worksheet (Footway)'!$G$9</f>
        <v>0</v>
      </c>
      <c r="M11" s="36"/>
      <c r="N11" s="37"/>
      <c r="O11" s="216"/>
      <c r="P11" s="96" t="s">
        <v>143</v>
      </c>
      <c r="Q11" s="40"/>
      <c r="R11" s="144">
        <f>'Worksheet (Footway)'!$G$10</f>
        <v>0</v>
      </c>
      <c r="S11" s="145"/>
      <c r="T11" s="144">
        <f>'Worksheet (Footway)'!$G$11</f>
        <v>0</v>
      </c>
      <c r="U11" s="145"/>
      <c r="V11" s="144">
        <f>'Worksheet (Footway)'!$G$12</f>
        <v>0</v>
      </c>
      <c r="W11" s="145"/>
      <c r="X11" s="141">
        <f>'Worksheet (Footway)'!$G$13</f>
        <v>0</v>
      </c>
      <c r="Y11" s="145"/>
      <c r="Z11" s="141">
        <f>'Worksheet (Footway)'!$G$14</f>
        <v>0</v>
      </c>
      <c r="AA11" s="36"/>
      <c r="AC11" s="43"/>
      <c r="AD11" s="43"/>
      <c r="AE11" s="43"/>
    </row>
    <row r="12" spans="1:27" s="6" customFormat="1" ht="19.5" customHeight="1">
      <c r="A12" s="216"/>
      <c r="B12" s="96" t="s">
        <v>92</v>
      </c>
      <c r="C12" s="40"/>
      <c r="D12" s="141" t="str">
        <f>'Worksheet (Footway)'!$J$5&amp;"m"</f>
        <v>9.7m</v>
      </c>
      <c r="E12" s="143"/>
      <c r="F12" s="141" t="str">
        <f>'Worksheet (Footway)'!$J$6&amp;"m"</f>
        <v>8.3m</v>
      </c>
      <c r="G12" s="143"/>
      <c r="H12" s="141" t="str">
        <f>'Worksheet (Footway)'!$J$7&amp;"m"</f>
        <v>6.9m</v>
      </c>
      <c r="I12" s="143"/>
      <c r="J12" s="141" t="str">
        <f>'Worksheet (Footway)'!$J$8&amp;"m"</f>
        <v>6.6m</v>
      </c>
      <c r="K12" s="143"/>
      <c r="L12" s="141" t="str">
        <f>'Worksheet (Footway)'!$J$9&amp;"m"</f>
        <v>m</v>
      </c>
      <c r="M12" s="36"/>
      <c r="N12" s="37"/>
      <c r="O12" s="216"/>
      <c r="P12" s="96" t="s">
        <v>92</v>
      </c>
      <c r="Q12" s="40"/>
      <c r="R12" s="141" t="str">
        <f>'Worksheet (Footway)'!$J$10&amp;"m"</f>
        <v>m</v>
      </c>
      <c r="S12" s="143"/>
      <c r="T12" s="141" t="str">
        <f>'Worksheet (Footway)'!$J$11&amp;"m"</f>
        <v>m</v>
      </c>
      <c r="U12" s="143"/>
      <c r="V12" s="141" t="str">
        <f>'Worksheet (Footway)'!$J$12&amp;"m"</f>
        <v>m</v>
      </c>
      <c r="W12" s="143"/>
      <c r="X12" s="141" t="str">
        <f>'Worksheet (Footway)'!$J$13&amp;"m"</f>
        <v>m</v>
      </c>
      <c r="Y12" s="143"/>
      <c r="Z12" s="141" t="str">
        <f>'Worksheet (Footway)'!$J$14&amp;"m"</f>
        <v>m</v>
      </c>
      <c r="AA12" s="36"/>
    </row>
    <row r="13" spans="1:27" s="6" customFormat="1" ht="19.5" customHeight="1">
      <c r="A13" s="216"/>
      <c r="B13" s="96" t="s">
        <v>46</v>
      </c>
      <c r="C13" s="40"/>
      <c r="D13" s="141" t="str">
        <f>'Worksheet (Footway)'!$AH$5&amp;"m"</f>
        <v>9.3m</v>
      </c>
      <c r="E13" s="143"/>
      <c r="F13" s="141" t="str">
        <f>'Worksheet (Footway)'!$AH$6&amp;"m"</f>
        <v>3.95m</v>
      </c>
      <c r="G13" s="143"/>
      <c r="H13" s="141" t="str">
        <f>'Worksheet (Footway)'!$AH$7&amp;"m"</f>
        <v>4m</v>
      </c>
      <c r="I13" s="143"/>
      <c r="J13" s="141" t="str">
        <f>'Worksheet (Footway)'!$AH$8&amp;"m"</f>
        <v>6.2m</v>
      </c>
      <c r="K13" s="143"/>
      <c r="L13" s="146" t="str">
        <f>'Worksheet (Footway)'!$AH$9&amp;"m"</f>
        <v>m</v>
      </c>
      <c r="M13" s="36"/>
      <c r="N13" s="37"/>
      <c r="O13" s="216"/>
      <c r="P13" s="96" t="s">
        <v>46</v>
      </c>
      <c r="Q13" s="40"/>
      <c r="R13" s="141" t="str">
        <f>'Worksheet (Footway)'!$AH$10&amp;"m"</f>
        <v>m</v>
      </c>
      <c r="S13" s="143"/>
      <c r="T13" s="141" t="str">
        <f>'Worksheet (Footway)'!$AH$11&amp;"m"</f>
        <v>m</v>
      </c>
      <c r="U13" s="143"/>
      <c r="V13" s="141" t="str">
        <f>'Worksheet (Footway)'!$AH$12&amp;"m"</f>
        <v>m</v>
      </c>
      <c r="W13" s="143"/>
      <c r="X13" s="141" t="str">
        <f>'Worksheet (Footway)'!$AH$13&amp;"m"</f>
        <v>m</v>
      </c>
      <c r="Y13" s="143"/>
      <c r="Z13" s="141" t="str">
        <f>'Worksheet (Footway)'!$AH$14&amp;"m"</f>
        <v>m</v>
      </c>
      <c r="AA13" s="36"/>
    </row>
    <row r="14" spans="1:27" s="6" customFormat="1" ht="19.5" customHeight="1">
      <c r="A14" s="99"/>
      <c r="B14" s="96" t="s">
        <v>97</v>
      </c>
      <c r="C14" s="40"/>
      <c r="D14" s="141" t="str">
        <f>'Worksheet (Footway)'!$AF5&amp;"m"</f>
        <v>0m</v>
      </c>
      <c r="E14" s="143"/>
      <c r="F14" s="141" t="str">
        <f>'Worksheet (Footway)'!$AF6&amp;"m"</f>
        <v>3.5m</v>
      </c>
      <c r="G14" s="143"/>
      <c r="H14" s="141" t="str">
        <f>'Worksheet (Footway)'!$AF7&amp;"m"</f>
        <v>2.5m</v>
      </c>
      <c r="I14" s="143"/>
      <c r="J14" s="141" t="str">
        <f>'Worksheet (Footway)'!$AF8&amp;"m"</f>
        <v>0m</v>
      </c>
      <c r="K14" s="147"/>
      <c r="L14" s="142">
        <f>IF(L7=0,"",'Worksheet (Footway)'!$AF9&amp;"m")</f>
      </c>
      <c r="M14" s="36"/>
      <c r="N14" s="37"/>
      <c r="O14" s="99"/>
      <c r="P14" s="96" t="s">
        <v>97</v>
      </c>
      <c r="Q14" s="40"/>
      <c r="R14" s="141" t="str">
        <f>'Worksheet (Footway)'!$AF10&amp;"m"</f>
        <v>0m</v>
      </c>
      <c r="S14" s="143"/>
      <c r="T14" s="141" t="str">
        <f>'Worksheet (Footway)'!$AF11&amp;"m"</f>
        <v>0m</v>
      </c>
      <c r="U14" s="143"/>
      <c r="V14" s="141" t="str">
        <f>'Worksheet (Footway)'!$AF12&amp;"m"</f>
        <v>0m</v>
      </c>
      <c r="W14" s="143"/>
      <c r="X14" s="141" t="str">
        <f>'Worksheet (Footway)'!$AF13&amp;"m"</f>
        <v>0m</v>
      </c>
      <c r="Y14" s="147"/>
      <c r="Z14" s="141">
        <f>IF(Z7=0,"",'Worksheet (Footway)'!$AF14&amp;"m")</f>
      </c>
      <c r="AA14" s="36"/>
    </row>
    <row r="15" spans="1:27" s="6" customFormat="1" ht="12.75" customHeight="1">
      <c r="A15" s="97"/>
      <c r="B15" s="95"/>
      <c r="C15" s="95"/>
      <c r="D15" s="148"/>
      <c r="E15" s="148"/>
      <c r="F15" s="148"/>
      <c r="G15" s="148"/>
      <c r="H15" s="148"/>
      <c r="I15" s="148"/>
      <c r="J15" s="148"/>
      <c r="K15" s="148"/>
      <c r="L15" s="148"/>
      <c r="M15" s="95"/>
      <c r="N15" s="95"/>
      <c r="O15" s="97"/>
      <c r="P15" s="95"/>
      <c r="Q15" s="95"/>
      <c r="R15" s="148"/>
      <c r="S15" s="148"/>
      <c r="T15" s="148"/>
      <c r="U15" s="148"/>
      <c r="V15" s="148"/>
      <c r="W15" s="148"/>
      <c r="X15" s="141"/>
      <c r="Y15" s="148"/>
      <c r="Z15" s="148"/>
      <c r="AA15" s="95"/>
    </row>
    <row r="16" spans="1:27" s="6" customFormat="1" ht="18.75" customHeight="1">
      <c r="A16" s="215" t="s">
        <v>144</v>
      </c>
      <c r="B16" s="100" t="s">
        <v>31</v>
      </c>
      <c r="C16" s="36"/>
      <c r="D16" s="149" t="str">
        <f>IF(D7=0," ",CONCATENATE('Worksheet (Footway)'!$AO$5," : ",'Worksheet (Footway)'!$AJ$5," ppmm"))</f>
        <v>A : 5 ppmm</v>
      </c>
      <c r="E16" s="150"/>
      <c r="F16" s="149" t="str">
        <f>IF(F7=0," ",CONCATENATE('Worksheet (Footway)'!$AO$6," : ",'Worksheet (Footway)'!$AJ$6," ppmm"))</f>
        <v>B : 12 ppmm</v>
      </c>
      <c r="G16" s="150"/>
      <c r="H16" s="149" t="str">
        <f>IF(H7=0," ",CONCATENATE('Worksheet (Footway)'!$AO$7," : ",'Worksheet (Footway)'!$AJ$7," ppmm"))</f>
        <v>B : 12 ppmm</v>
      </c>
      <c r="I16" s="150"/>
      <c r="J16" s="149" t="str">
        <f>IF(J7=0," ",CONCATENATE('Worksheet (Footway)'!$AO$8," : ",'Worksheet (Footway)'!$AJ$8," ppmm"))</f>
        <v>A- : 8 ppmm</v>
      </c>
      <c r="K16" s="150"/>
      <c r="L16" s="149" t="str">
        <f>IF(L7=0," ",CONCATENATE('Worksheet (Footway)'!$AO$9," : ",'Worksheet (Footway)'!$AJ$9," ppmm"))</f>
        <v> </v>
      </c>
      <c r="M16" s="36"/>
      <c r="N16" s="37"/>
      <c r="O16" s="215" t="s">
        <v>144</v>
      </c>
      <c r="P16" s="100" t="s">
        <v>31</v>
      </c>
      <c r="Q16" s="36"/>
      <c r="R16" s="149" t="str">
        <f>IF(R7=0," ",CONCATENATE('Worksheet (Footway)'!$AO$10," : ",'Worksheet (Footway)'!$AJ$10," ppmm"))</f>
        <v> </v>
      </c>
      <c r="S16" s="150"/>
      <c r="T16" s="149" t="str">
        <f>IF(T7=0," ",CONCATENATE('Worksheet (Footway)'!$AO$11," : ",'Worksheet (Footway)'!$AJ$11," ppmm"))</f>
        <v> </v>
      </c>
      <c r="U16" s="150"/>
      <c r="V16" s="149" t="str">
        <f>IF(V7=0," ",CONCATENATE('Worksheet (Footway)'!$AO$12," : ",'Worksheet (Footway)'!$AJ$12," ppmm"))</f>
        <v> </v>
      </c>
      <c r="W16" s="150"/>
      <c r="X16" s="141" t="str">
        <f>IF(X7=0," ",CONCATENATE('Worksheet (Footway)'!$AO$13," : ",'Worksheet (Footway)'!$AJ$13," ppmm"))</f>
        <v> </v>
      </c>
      <c r="Y16" s="150"/>
      <c r="Z16" s="149" t="str">
        <f>IF(Z7=0," ",CONCATENATE('Worksheet (Footway)'!$AO$14," : ",'Worksheet (Footway)'!$AJ$14," ppmm"))</f>
        <v> </v>
      </c>
      <c r="AA16" s="36"/>
    </row>
    <row r="17" spans="1:27" s="6" customFormat="1" ht="18.75" customHeight="1">
      <c r="A17" s="216"/>
      <c r="B17" s="100" t="s">
        <v>32</v>
      </c>
      <c r="C17" s="37"/>
      <c r="D17" s="151">
        <f>'Worksheet (Footway)'!$AP$5</f>
        <v>4.29</v>
      </c>
      <c r="E17" s="149"/>
      <c r="F17" s="151">
        <f>'Worksheet (Footway)'!$AP$6</f>
        <v>8.24</v>
      </c>
      <c r="G17" s="149"/>
      <c r="H17" s="151">
        <f>'Worksheet (Footway)'!$AP$7</f>
        <v>6.79</v>
      </c>
      <c r="I17" s="149"/>
      <c r="J17" s="151">
        <f>'Worksheet (Footway)'!$AP$8</f>
        <v>4.29</v>
      </c>
      <c r="K17" s="149"/>
      <c r="L17" s="151">
        <f>'Worksheet (Footway)'!$AP$9</f>
      </c>
      <c r="M17" s="36"/>
      <c r="N17" s="37"/>
      <c r="O17" s="216"/>
      <c r="P17" s="100" t="s">
        <v>32</v>
      </c>
      <c r="Q17" s="37"/>
      <c r="R17" s="151">
        <f>'Worksheet (Footway)'!$AP$10</f>
      </c>
      <c r="S17" s="149"/>
      <c r="T17" s="151">
        <f>'Worksheet (Footway)'!$AP$11</f>
      </c>
      <c r="U17" s="149"/>
      <c r="V17" s="151">
        <f>'Worksheet (Footway)'!$AP$12</f>
      </c>
      <c r="W17" s="149"/>
      <c r="X17" s="141">
        <f>'Worksheet (Footway)'!$AP$13</f>
      </c>
      <c r="Y17" s="149"/>
      <c r="Z17" s="141">
        <f>'Worksheet (Footway)'!$AP$14</f>
      </c>
      <c r="AA17" s="36"/>
    </row>
    <row r="18" spans="1:27" s="6" customFormat="1" ht="18.75" customHeight="1">
      <c r="A18" s="217"/>
      <c r="B18" s="100" t="s">
        <v>45</v>
      </c>
      <c r="C18" s="37"/>
      <c r="D18" s="152">
        <f>'Worksheet (Footway)'!$AQ$5</f>
        <v>3.8899999999999997</v>
      </c>
      <c r="E18" s="149"/>
      <c r="F18" s="152">
        <f>'Worksheet (Footway)'!$AQ$6</f>
        <v>3.8899999999999997</v>
      </c>
      <c r="G18" s="149"/>
      <c r="H18" s="152">
        <f>'Worksheet (Footway)'!$AQ$7</f>
        <v>3.8899999999999997</v>
      </c>
      <c r="I18" s="149"/>
      <c r="J18" s="152">
        <f>'Worksheet (Footway)'!$AQ$8</f>
        <v>3.8899999999999997</v>
      </c>
      <c r="K18" s="149"/>
      <c r="L18" s="152">
        <f>'Worksheet (Footway)'!$AQ$9</f>
      </c>
      <c r="M18" s="95"/>
      <c r="N18" s="95"/>
      <c r="O18" s="217"/>
      <c r="P18" s="100" t="s">
        <v>45</v>
      </c>
      <c r="Q18" s="37"/>
      <c r="R18" s="152">
        <f>'Worksheet (Footway)'!$AQ$10</f>
      </c>
      <c r="S18" s="149"/>
      <c r="T18" s="152">
        <f>'Worksheet (Footway)'!$AQ$11</f>
      </c>
      <c r="U18" s="149"/>
      <c r="V18" s="152">
        <f>'Worksheet (Footway)'!$AQ$12</f>
      </c>
      <c r="W18" s="149"/>
      <c r="X18" s="141">
        <f>'Worksheet (Footway)'!$AQ$13</f>
      </c>
      <c r="Y18" s="149"/>
      <c r="Z18" s="141">
        <f>'Worksheet (Footway)'!$AQ$14</f>
      </c>
      <c r="AA18" s="95"/>
    </row>
    <row r="19" spans="1:27" s="6" customFormat="1" ht="10.5" customHeight="1">
      <c r="A19" s="97"/>
      <c r="B19" s="95"/>
      <c r="C19" s="95"/>
      <c r="D19" s="148"/>
      <c r="E19" s="148"/>
      <c r="F19" s="148"/>
      <c r="G19" s="148"/>
      <c r="H19" s="148"/>
      <c r="I19" s="148"/>
      <c r="J19" s="148"/>
      <c r="K19" s="148"/>
      <c r="L19" s="148"/>
      <c r="M19" s="95"/>
      <c r="N19" s="95"/>
      <c r="O19" s="97"/>
      <c r="P19" s="95"/>
      <c r="Q19" s="95"/>
      <c r="R19" s="148"/>
      <c r="S19" s="148"/>
      <c r="T19" s="148"/>
      <c r="U19" s="148"/>
      <c r="V19" s="148"/>
      <c r="W19" s="148"/>
      <c r="X19" s="141"/>
      <c r="Y19" s="148"/>
      <c r="Z19" s="148"/>
      <c r="AA19" s="95"/>
    </row>
    <row r="20" spans="1:27" s="6" customFormat="1" ht="18.75" customHeight="1">
      <c r="A20" s="215" t="s">
        <v>145</v>
      </c>
      <c r="B20" s="101" t="s">
        <v>31</v>
      </c>
      <c r="C20" s="36"/>
      <c r="D20" s="149" t="str">
        <f>IF(D7=0," ",CONCATENATE('Worksheet (Footway)'!$AR$5," : ",'Worksheet (Footway)'!$AK$5," ppmm"))</f>
        <v>B+ : 10 ppmm</v>
      </c>
      <c r="E20" s="150"/>
      <c r="F20" s="149" t="str">
        <f>IF(F7=0," ",CONCATENATE('Worksheet (Footway)'!$AR$6," : ",'Worksheet (Footway)'!$AK$6," ppmm"))</f>
        <v>C : 23 ppmm</v>
      </c>
      <c r="G20" s="150"/>
      <c r="H20" s="149" t="str">
        <f>IF(H7=0," ",CONCATENATE('Worksheet (Footway)'!$AR$7," : ",'Worksheet (Footway)'!$AK$7," ppmm"))</f>
        <v>C : 23 ppmm</v>
      </c>
      <c r="I20" s="150"/>
      <c r="J20" s="149" t="str">
        <f>IF(J7=0," ",CONCATENATE('Worksheet (Footway)'!$AR$8," : ",'Worksheet (Footway)'!$AK$8," ppmm"))</f>
        <v>B- : 15 ppmm</v>
      </c>
      <c r="K20" s="150"/>
      <c r="L20" s="149" t="str">
        <f>IF(L7=0," ",CONCATENATE('Worksheet (Footway)'!$AR$9," : ",'Worksheet (Footway)'!$AK$9," ppmm"))</f>
        <v> </v>
      </c>
      <c r="M20" s="95"/>
      <c r="N20" s="95"/>
      <c r="O20" s="215" t="s">
        <v>145</v>
      </c>
      <c r="P20" s="101" t="s">
        <v>31</v>
      </c>
      <c r="Q20" s="36"/>
      <c r="R20" s="149" t="str">
        <f>IF(R7=0," ",CONCATENATE('Worksheet (Footway)'!$AR$10," : ",'Worksheet (Footway)'!$AK$10," ppmm"))</f>
        <v> </v>
      </c>
      <c r="S20" s="150"/>
      <c r="T20" s="149" t="str">
        <f>IF(T7=0," ",CONCATENATE('Worksheet (Footway)'!$AR$11," : ",'Worksheet (Footway)'!$AK$11," ppmm"))</f>
        <v> </v>
      </c>
      <c r="U20" s="150"/>
      <c r="V20" s="149" t="str">
        <f>IF(V7=0," ",CONCATENATE('Worksheet (Footway)'!$AR$12," : ",'Worksheet (Footway)'!$AK$12," ppmm"))</f>
        <v> </v>
      </c>
      <c r="W20" s="150"/>
      <c r="X20" s="141" t="str">
        <f>IF(X7=0," ",CONCATENATE('Worksheet (Footway)'!$AR$13," : ",'Worksheet (Footway)'!$AK$13," ppmm"))</f>
        <v> </v>
      </c>
      <c r="Y20" s="150"/>
      <c r="Z20" s="149" t="str">
        <f>IF(Z7=0," ",CONCATENATE('Worksheet (Footway)'!$AR$14," : ",'Worksheet (Footway)'!$AK$14," ppmm"))</f>
        <v> </v>
      </c>
      <c r="AA20" s="95"/>
    </row>
    <row r="21" spans="1:27" s="6" customFormat="1" ht="18.75" customHeight="1">
      <c r="A21" s="216"/>
      <c r="B21" s="101" t="s">
        <v>32</v>
      </c>
      <c r="C21" s="37"/>
      <c r="D21" s="152">
        <f>'Worksheet (Footway)'!$AS$5</f>
        <v>7.91</v>
      </c>
      <c r="E21" s="149"/>
      <c r="F21" s="152">
        <f>'Worksheet (Footway)'!$AS$6</f>
        <v>11.86</v>
      </c>
      <c r="G21" s="149"/>
      <c r="H21" s="151">
        <f>'Worksheet (Footway)'!$AS$7</f>
        <v>10.41</v>
      </c>
      <c r="I21" s="149"/>
      <c r="J21" s="152">
        <f>'Worksheet (Footway)'!$AS$8</f>
        <v>7.91</v>
      </c>
      <c r="K21" s="149"/>
      <c r="L21" s="152">
        <f>'Worksheet (Footway)'!$AS$9</f>
      </c>
      <c r="M21" s="95"/>
      <c r="N21" s="95"/>
      <c r="O21" s="216"/>
      <c r="P21" s="101" t="s">
        <v>32</v>
      </c>
      <c r="Q21" s="37"/>
      <c r="R21" s="152">
        <f>'Worksheet (Footway)'!$AS$10</f>
      </c>
      <c r="S21" s="149"/>
      <c r="T21" s="152">
        <f>'Worksheet (Footway)'!$AS$11</f>
      </c>
      <c r="U21" s="149"/>
      <c r="V21" s="151">
        <f>'Worksheet (Footway)'!$AS$12</f>
      </c>
      <c r="W21" s="149"/>
      <c r="X21" s="141">
        <f>'Worksheet (Footway)'!$AS$13</f>
      </c>
      <c r="Y21" s="149"/>
      <c r="Z21" s="141">
        <f>'Worksheet (Footway)'!$AS$14</f>
      </c>
      <c r="AA21" s="95"/>
    </row>
    <row r="22" spans="1:27" s="6" customFormat="1" ht="18.75" customHeight="1">
      <c r="A22" s="217"/>
      <c r="B22" s="101" t="s">
        <v>45</v>
      </c>
      <c r="C22" s="37"/>
      <c r="D22" s="152">
        <f>'Worksheet (Footway)'!$AT$5</f>
        <v>7.51</v>
      </c>
      <c r="E22" s="149"/>
      <c r="F22" s="152">
        <f>'Worksheet (Footway)'!$AT$6</f>
        <v>7.51</v>
      </c>
      <c r="G22" s="149"/>
      <c r="H22" s="152">
        <f>'Worksheet (Footway)'!$AT$7</f>
        <v>7.51</v>
      </c>
      <c r="I22" s="149"/>
      <c r="J22" s="152">
        <f>'Worksheet (Footway)'!$AT$8</f>
        <v>7.51</v>
      </c>
      <c r="K22" s="149"/>
      <c r="L22" s="152">
        <f>'Worksheet (Footway)'!$AT$9</f>
      </c>
      <c r="M22" s="95"/>
      <c r="N22" s="95"/>
      <c r="O22" s="217"/>
      <c r="P22" s="101" t="s">
        <v>45</v>
      </c>
      <c r="Q22" s="37"/>
      <c r="R22" s="152">
        <f>'Worksheet (Footway)'!$AT$10</f>
      </c>
      <c r="S22" s="149"/>
      <c r="T22" s="152">
        <f>'Worksheet (Footway)'!$AT$11</f>
      </c>
      <c r="U22" s="149"/>
      <c r="V22" s="152">
        <f>'Worksheet (Footway)'!$AT$12</f>
      </c>
      <c r="W22" s="149"/>
      <c r="X22" s="141">
        <f>'Worksheet (Footway)'!$AT$13</f>
      </c>
      <c r="Y22" s="149"/>
      <c r="Z22" s="141">
        <f>'Worksheet (Footway)'!$AT$14</f>
      </c>
      <c r="AA22" s="95"/>
    </row>
    <row r="23" spans="1:27" s="6" customFormat="1" ht="25.5" customHeight="1">
      <c r="A23" s="97"/>
      <c r="B23" s="95"/>
      <c r="C23" s="95"/>
      <c r="D23" s="148"/>
      <c r="E23" s="148"/>
      <c r="F23" s="148"/>
      <c r="G23" s="148"/>
      <c r="H23" s="148"/>
      <c r="I23" s="148"/>
      <c r="J23" s="148"/>
      <c r="K23" s="148"/>
      <c r="L23" s="148"/>
      <c r="M23" s="95"/>
      <c r="N23" s="95"/>
      <c r="O23" s="97"/>
      <c r="P23" s="95"/>
      <c r="Q23" s="95"/>
      <c r="R23" s="148"/>
      <c r="S23" s="148"/>
      <c r="T23" s="148"/>
      <c r="U23" s="148"/>
      <c r="V23" s="148"/>
      <c r="W23" s="148"/>
      <c r="X23" s="141"/>
      <c r="Y23" s="148"/>
      <c r="Z23" s="148"/>
      <c r="AA23" s="95"/>
    </row>
    <row r="24" spans="1:27" s="6" customFormat="1" ht="135.75" customHeight="1">
      <c r="A24" s="100" t="s">
        <v>74</v>
      </c>
      <c r="B24" s="100" t="s">
        <v>146</v>
      </c>
      <c r="C24" s="50"/>
      <c r="D24" s="153" t="str">
        <f>IF(D$16="","",(VLOOKUP(D$8,'i Guidance_Wording'!$B:$N,MATCH(LEFT(D16,FIND(":",D16)-2),'i Guidance_Wording'!$C$1:$N$1,0)+1,FALSE)))</f>
        <v>The footway on this site should be comfortable for its intended use at most times. However, you may need to reassess the site in future.</v>
      </c>
      <c r="E24" s="154"/>
      <c r="F24" s="153" t="str">
        <f>IF(F$16="","",(VLOOKUP(F$8,'i Guidance_Wording'!$B:$N,MATCH(LEFT(F16,FIND(":",F16)-2),'i Guidance_Wording'!$C$1:$N$1,0)+1,FALSE)))</f>
        <v>This is likely to be sufficient for street furniture with limited associated static activity such as guard rail, cycle racks and posts.</v>
      </c>
      <c r="G24" s="154"/>
      <c r="H24" s="153" t="str">
        <f>IF(H$16="","",(VLOOKUP(H$8,'i Guidance_Wording'!$B:$N,MATCH(LEFT(H16,FIND(":",H16)-2),'i Guidance_Wording'!$C$1:$N$1,0)+1,FALSE)))</f>
        <v>This is likely to be sufficient for street furniture with limited associated static activity such as guard rail, cycle racks and posts.</v>
      </c>
      <c r="I24" s="154"/>
      <c r="J24" s="155" t="str">
        <f>IF(J$16="","",(VLOOKUP(J$8,'i Guidance_Wording'!$B:$N,MATCH(LEFT(J16,FIND(":",J16)-2),'i Guidance_Wording'!$C$1:$N$1,0)+1,FALSE)))</f>
        <v>The footway on this site should be comfortable for its intended use at most times. However, you may need to reassess the site in future.</v>
      </c>
      <c r="K24" s="154"/>
      <c r="L24" s="155">
        <f>IF(L$8=0,"",(VLOOKUP(L$8,'i Guidance_Wording'!$B:$N,MATCH(LEFT(L16,FIND(":",L16)-2),'i Guidance_Wording'!$C$1:$N$1,0)+1,FALSE)))</f>
      </c>
      <c r="M24" s="95"/>
      <c r="N24" s="95"/>
      <c r="O24" s="100" t="s">
        <v>74</v>
      </c>
      <c r="P24" s="100" t="s">
        <v>146</v>
      </c>
      <c r="Q24" s="50"/>
      <c r="R24" s="153" t="str">
        <f>IF(R$16=" "," ",(VLOOKUP(R$8,'i Guidance_Wording'!$B:$N,MATCH(LEFT(R16,FIND(":",R16)-2),'i Guidance_Wording'!$C$1:$N$1,0)+1,FALSE)))</f>
        <v> </v>
      </c>
      <c r="S24" s="154"/>
      <c r="T24" s="153" t="str">
        <f>IF(T$16=" "," ",(VLOOKUP(T$8,'i Guidance_Wording'!$B:$N,MATCH(LEFT(T16,FIND(":",T16)-2),'i Guidance_Wording'!$C$1:$N$1,0)+1,FALSE)))</f>
        <v> </v>
      </c>
      <c r="U24" s="154"/>
      <c r="V24" s="153" t="str">
        <f>IF(V$16=" "," ",(VLOOKUP(V$8,'i Guidance_Wording'!$B:$N,MATCH(LEFT(V16,FIND(":",V16)-2),'i Guidance_Wording'!$C$1:$N$1,0)+1,FALSE)))</f>
        <v> </v>
      </c>
      <c r="W24" s="154"/>
      <c r="X24" s="155" t="str">
        <f>IF(X$16=" "," ",(VLOOKUP(X$8,'i Guidance_Wording'!$B:$N,MATCH(LEFT(X16,FIND(":",X16)-2),'i Guidance_Wording'!$C$1:$N$1,0)+1,FALSE)))</f>
        <v> </v>
      </c>
      <c r="Y24" s="154"/>
      <c r="Z24" s="155">
        <f>IF(Z$8=0,"",(VLOOKUP(Z$8,'i Guidance_Wording'!$B:$N,MATCH(LEFT(Z16,FIND(":",Z16)-2),'i Guidance_Wording'!$C$1:$N$1,0)+1,FALSE)))</f>
      </c>
      <c r="AA24" s="95"/>
    </row>
    <row r="25" spans="1:27" s="6" customFormat="1" ht="12.75" customHeight="1">
      <c r="A25" s="97"/>
      <c r="B25" s="95"/>
      <c r="C25" s="95"/>
      <c r="D25" s="148"/>
      <c r="E25" s="148"/>
      <c r="F25" s="148"/>
      <c r="G25" s="148"/>
      <c r="H25" s="148"/>
      <c r="I25" s="148"/>
      <c r="J25" s="148"/>
      <c r="K25" s="148"/>
      <c r="L25" s="148"/>
      <c r="M25" s="95"/>
      <c r="N25" s="95"/>
      <c r="O25" s="97"/>
      <c r="P25" s="95"/>
      <c r="Q25" s="95"/>
      <c r="R25" s="148"/>
      <c r="S25" s="148"/>
      <c r="T25" s="148"/>
      <c r="U25" s="148"/>
      <c r="V25" s="148"/>
      <c r="W25" s="148"/>
      <c r="X25" s="155"/>
      <c r="Y25" s="148"/>
      <c r="Z25" s="148"/>
      <c r="AA25" s="95"/>
    </row>
    <row r="26" spans="1:27" s="6" customFormat="1" ht="135.75" customHeight="1">
      <c r="A26" s="100" t="s">
        <v>74</v>
      </c>
      <c r="B26" s="100" t="s">
        <v>147</v>
      </c>
      <c r="C26" s="50"/>
      <c r="D26" s="153" t="str">
        <f>IF(D$20="","",(VLOOKUP($D$8,'i Guidance_Wording'!$P:$AB,MATCH(LEFT(D$20,FIND(":",D$20)-2),'i Guidance_Wording'!$Q$1:$AB$1,0)+1,FALSE)))</f>
        <v>Even when under additional stress, the footway on this site should be comfortable.</v>
      </c>
      <c r="E26" s="154"/>
      <c r="F26" s="153" t="str">
        <f>IF(F$20="","",(VLOOKUP($D$8,'i Guidance_Wording'!$P:$AB,MATCH(LEFT(F$20,FIND(":",F$20)-2),'i Guidance_Wording'!$Q$1:$AB$1,0)+1,FALSE)))</f>
        <v>This level of comfort is appropriate for periods of additional stress in Office and Retail and Transport Interchange sites.</v>
      </c>
      <c r="G26" s="154"/>
      <c r="H26" s="153" t="str">
        <f>IF(H$20="","",(VLOOKUP($D$8,'i Guidance_Wording'!$P:$AB,MATCH(LEFT(H$20,FIND(":",H$20)-2),'i Guidance_Wording'!$Q$1:$AB$1,0)+1,FALSE)))</f>
        <v>This level of comfort is appropriate for periods of additional stress in Office and Retail and Transport Interchange sites.</v>
      </c>
      <c r="I26" s="154"/>
      <c r="J26" s="155" t="str">
        <f>IF(J$20="","",(VLOOKUP($D$8,'i Guidance_Wording'!$P:$AB,MATCH(LEFT(J$20,FIND(":",J$20)-2),'i Guidance_Wording'!$Q$1:$AB$1,0)+1,FALSE)))</f>
        <v>This level of comfort is appropriate for periods of additional stress for all Area Types</v>
      </c>
      <c r="K26" s="154"/>
      <c r="L26" s="155">
        <f>IF(L$7=0,"",(VLOOKUP($D$8,'i Guidance_Wording'!$P:$AB,MATCH(LEFT(L$20,FIND(":",L$20)-2),'i Guidance_Wording'!$Q$1:$AB$1,0)+1,FALSE)))</f>
      </c>
      <c r="M26" s="95"/>
      <c r="N26" s="95"/>
      <c r="O26" s="100" t="s">
        <v>74</v>
      </c>
      <c r="P26" s="100" t="s">
        <v>147</v>
      </c>
      <c r="Q26" s="50"/>
      <c r="R26" s="153" t="e">
        <f>IF(R$20="","",(VLOOKUP($D$8,'i Guidance_Wording'!$P:$AB,MATCH(LEFT(R$20,FIND(":",R$20)-2),'i Guidance_Wording'!$Q$1:$AB$1,0)+1,FALSE)))</f>
        <v>#VALUE!</v>
      </c>
      <c r="S26" s="154"/>
      <c r="T26" s="153" t="e">
        <f>IF(T$20="","",(VLOOKUP($D$8,'i Guidance_Wording'!$P:$AB,MATCH(LEFT(T$20,FIND(":",T$20)-2),'i Guidance_Wording'!$Q$1:$AB$1,0)+1,FALSE)))</f>
        <v>#VALUE!</v>
      </c>
      <c r="U26" s="154"/>
      <c r="V26" s="153" t="e">
        <f>IF(V$20="","",(VLOOKUP($D$8,'i Guidance_Wording'!$P:$AB,MATCH(LEFT(V$20,FIND(":",V$20)-2),'i Guidance_Wording'!$Q$1:$AB$1,0)+1,FALSE)))</f>
        <v>#VALUE!</v>
      </c>
      <c r="W26" s="154"/>
      <c r="X26" s="155" t="e">
        <f>IF(X$20="","",(VLOOKUP($D$8,'i Guidance_Wording'!$P:$AB,MATCH(LEFT(X$20,FIND(":",X$20)-2),'i Guidance_Wording'!$Q$1:$AB$1,0)+1,FALSE)))</f>
        <v>#VALUE!</v>
      </c>
      <c r="Y26" s="154"/>
      <c r="Z26" s="155">
        <f>IF(Z$7=0,"",(VLOOKUP($D$8,'i Guidance_Wording'!$P:$AB,MATCH(LEFT(Z$20,FIND(":",Z$20)-2),'i Guidance_Wording'!$Q$1:$AB$1,0)+1,FALSE)))</f>
      </c>
      <c r="AA26" s="95"/>
    </row>
    <row r="27" spans="1:27" s="6" customFormat="1" ht="12.75" customHeight="1">
      <c r="A27" s="97"/>
      <c r="B27" s="95"/>
      <c r="C27" s="95"/>
      <c r="D27" s="95"/>
      <c r="E27" s="95"/>
      <c r="F27" s="95"/>
      <c r="G27" s="95"/>
      <c r="H27" s="95"/>
      <c r="I27" s="95"/>
      <c r="J27" s="95"/>
      <c r="K27" s="95"/>
      <c r="L27" s="95"/>
      <c r="M27" s="95"/>
      <c r="N27" s="95"/>
      <c r="O27" s="97"/>
      <c r="P27" s="95"/>
      <c r="Q27" s="95"/>
      <c r="R27" s="95"/>
      <c r="S27" s="95"/>
      <c r="T27" s="95"/>
      <c r="U27" s="95"/>
      <c r="V27" s="95"/>
      <c r="W27" s="95"/>
      <c r="X27" s="98"/>
      <c r="Y27" s="95"/>
      <c r="Z27" s="95"/>
      <c r="AA27" s="95"/>
    </row>
    <row r="28" spans="1:27" s="6" customFormat="1" ht="135.75" customHeight="1">
      <c r="A28" s="100" t="s">
        <v>74</v>
      </c>
      <c r="B28" s="100" t="s">
        <v>58</v>
      </c>
      <c r="C28" s="50"/>
      <c r="D28" s="78"/>
      <c r="E28" s="79"/>
      <c r="F28" s="78"/>
      <c r="G28" s="79"/>
      <c r="H28" s="78"/>
      <c r="I28" s="50"/>
      <c r="J28" s="49"/>
      <c r="K28" s="50"/>
      <c r="L28" s="49"/>
      <c r="M28" s="95"/>
      <c r="N28" s="95"/>
      <c r="O28" s="100" t="s">
        <v>74</v>
      </c>
      <c r="P28" s="100" t="s">
        <v>58</v>
      </c>
      <c r="Q28" s="50"/>
      <c r="R28" s="78"/>
      <c r="S28" s="79"/>
      <c r="T28" s="78"/>
      <c r="U28" s="79"/>
      <c r="V28" s="78"/>
      <c r="W28" s="50"/>
      <c r="X28" s="98"/>
      <c r="Y28" s="50"/>
      <c r="Z28" s="49"/>
      <c r="AA28" s="95"/>
    </row>
    <row r="29" spans="1:27" s="6" customFormat="1" ht="12.75" customHeight="1">
      <c r="A29" s="97"/>
      <c r="B29" s="95"/>
      <c r="C29" s="95"/>
      <c r="D29" s="102"/>
      <c r="E29" s="102"/>
      <c r="F29" s="102"/>
      <c r="G29" s="102"/>
      <c r="H29" s="102"/>
      <c r="I29" s="95"/>
      <c r="J29" s="95"/>
      <c r="K29" s="95"/>
      <c r="L29" s="95"/>
      <c r="M29" s="95"/>
      <c r="N29" s="95"/>
      <c r="O29" s="97"/>
      <c r="P29" s="95"/>
      <c r="Q29" s="95"/>
      <c r="R29" s="102"/>
      <c r="S29" s="102"/>
      <c r="T29" s="102"/>
      <c r="U29" s="102"/>
      <c r="V29" s="102"/>
      <c r="W29" s="95"/>
      <c r="X29" s="98"/>
      <c r="Y29" s="95"/>
      <c r="Z29" s="95"/>
      <c r="AA29" s="95"/>
    </row>
    <row r="30" spans="1:27" s="6" customFormat="1" ht="135.75" customHeight="1">
      <c r="A30" s="100" t="s">
        <v>74</v>
      </c>
      <c r="B30" s="100" t="s">
        <v>75</v>
      </c>
      <c r="C30" s="50"/>
      <c r="D30" s="78"/>
      <c r="E30" s="79"/>
      <c r="F30" s="78"/>
      <c r="G30" s="79"/>
      <c r="H30" s="78"/>
      <c r="I30" s="50"/>
      <c r="J30" s="49"/>
      <c r="K30" s="50"/>
      <c r="L30" s="49"/>
      <c r="M30" s="95"/>
      <c r="N30" s="95"/>
      <c r="O30" s="100" t="s">
        <v>74</v>
      </c>
      <c r="P30" s="100" t="s">
        <v>75</v>
      </c>
      <c r="Q30" s="50"/>
      <c r="R30" s="78"/>
      <c r="S30" s="79"/>
      <c r="T30" s="78"/>
      <c r="U30" s="79"/>
      <c r="V30" s="78"/>
      <c r="W30" s="50"/>
      <c r="X30" s="98"/>
      <c r="Y30" s="50"/>
      <c r="Z30" s="49"/>
      <c r="AA30" s="95"/>
    </row>
    <row r="31" spans="2:27" s="6" customFormat="1" ht="48.75" customHeight="1">
      <c r="B31" s="48"/>
      <c r="C31" s="48"/>
      <c r="D31" s="48"/>
      <c r="E31" s="48"/>
      <c r="F31" s="48"/>
      <c r="G31" s="48"/>
      <c r="H31" s="48"/>
      <c r="I31" s="48"/>
      <c r="J31" s="48"/>
      <c r="K31" s="48"/>
      <c r="L31" s="48"/>
      <c r="M31" s="48"/>
      <c r="N31" s="48"/>
      <c r="P31" s="48"/>
      <c r="Q31" s="48"/>
      <c r="R31" s="48"/>
      <c r="S31" s="48"/>
      <c r="T31" s="48"/>
      <c r="U31" s="48"/>
      <c r="V31" s="48"/>
      <c r="W31" s="48"/>
      <c r="X31" s="48"/>
      <c r="Y31" s="48"/>
      <c r="Z31" s="48"/>
      <c r="AA31" s="48"/>
    </row>
    <row r="32" spans="2:27" s="6" customFormat="1" ht="24" customHeight="1">
      <c r="B32" s="45"/>
      <c r="C32" s="45"/>
      <c r="D32" s="45"/>
      <c r="E32" s="45"/>
      <c r="F32" s="45"/>
      <c r="G32" s="45"/>
      <c r="H32" s="45"/>
      <c r="I32" s="45"/>
      <c r="J32" s="46"/>
      <c r="K32" s="45"/>
      <c r="L32" s="46"/>
      <c r="M32" s="47"/>
      <c r="N32" s="5"/>
      <c r="P32" s="45"/>
      <c r="Q32" s="45"/>
      <c r="R32" s="45"/>
      <c r="S32" s="45"/>
      <c r="T32" s="45"/>
      <c r="U32" s="45"/>
      <c r="V32" s="45"/>
      <c r="W32" s="45"/>
      <c r="X32" s="46"/>
      <c r="Y32" s="45"/>
      <c r="Z32" s="46"/>
      <c r="AA32" s="47"/>
    </row>
    <row r="33" spans="2:27" ht="48.75" customHeight="1">
      <c r="B33" s="6"/>
      <c r="D33" s="6"/>
      <c r="F33" s="6"/>
      <c r="H33" s="6"/>
      <c r="J33" s="6"/>
      <c r="L33" s="6"/>
      <c r="M33" s="6"/>
      <c r="N33" s="6"/>
      <c r="P33" s="6"/>
      <c r="R33" s="6"/>
      <c r="T33" s="6"/>
      <c r="V33" s="6"/>
      <c r="X33" s="6"/>
      <c r="Z33" s="6"/>
      <c r="AA33" s="6"/>
    </row>
    <row r="34" spans="2:27" ht="48.75" customHeight="1">
      <c r="B34" s="6"/>
      <c r="D34" s="6"/>
      <c r="F34" s="6"/>
      <c r="H34" s="6"/>
      <c r="J34" s="6"/>
      <c r="L34" s="6"/>
      <c r="M34" s="6"/>
      <c r="N34" s="6"/>
      <c r="P34" s="6"/>
      <c r="R34" s="6"/>
      <c r="T34" s="6"/>
      <c r="V34" s="6"/>
      <c r="X34" s="6"/>
      <c r="Z34" s="6"/>
      <c r="AA34" s="6"/>
    </row>
    <row r="35" spans="2:27" ht="48.75" customHeight="1">
      <c r="B35" s="6"/>
      <c r="D35" s="6"/>
      <c r="F35" s="6"/>
      <c r="H35" s="6"/>
      <c r="J35" s="6"/>
      <c r="L35" s="6"/>
      <c r="M35" s="6"/>
      <c r="N35" s="6"/>
      <c r="P35" s="6"/>
      <c r="R35" s="6"/>
      <c r="T35" s="6"/>
      <c r="V35" s="6"/>
      <c r="X35" s="6"/>
      <c r="Z35" s="6"/>
      <c r="AA35" s="6"/>
    </row>
    <row r="36" spans="2:27" ht="48.75" customHeight="1">
      <c r="B36" s="6"/>
      <c r="D36" s="6"/>
      <c r="F36" s="6"/>
      <c r="H36" s="6"/>
      <c r="J36" s="6"/>
      <c r="L36" s="6"/>
      <c r="M36" s="6"/>
      <c r="N36" s="6"/>
      <c r="P36" s="6"/>
      <c r="R36" s="6"/>
      <c r="T36" s="6"/>
      <c r="V36" s="6"/>
      <c r="X36" s="6"/>
      <c r="Z36" s="6"/>
      <c r="AA36" s="6"/>
    </row>
    <row r="37" spans="2:27" ht="48.75" customHeight="1">
      <c r="B37" s="6"/>
      <c r="D37" s="6"/>
      <c r="F37" s="6"/>
      <c r="H37" s="6"/>
      <c r="J37" s="6"/>
      <c r="L37" s="6"/>
      <c r="M37" s="6"/>
      <c r="N37" s="6"/>
      <c r="P37" s="6"/>
      <c r="R37" s="6"/>
      <c r="T37" s="6"/>
      <c r="V37" s="6"/>
      <c r="X37" s="6"/>
      <c r="Z37" s="6"/>
      <c r="AA37" s="6"/>
    </row>
    <row r="38" spans="2:27" ht="48.75" customHeight="1">
      <c r="B38" s="6"/>
      <c r="D38" s="6"/>
      <c r="F38" s="6"/>
      <c r="H38" s="6"/>
      <c r="J38" s="6"/>
      <c r="L38" s="6"/>
      <c r="M38" s="6"/>
      <c r="N38" s="6"/>
      <c r="P38" s="6"/>
      <c r="R38" s="6"/>
      <c r="T38" s="6"/>
      <c r="V38" s="6"/>
      <c r="X38" s="6"/>
      <c r="Z38" s="6"/>
      <c r="AA38" s="6"/>
    </row>
    <row r="39" spans="2:27" ht="48.75" customHeight="1">
      <c r="B39" s="6"/>
      <c r="D39" s="6"/>
      <c r="F39" s="6"/>
      <c r="H39" s="6"/>
      <c r="J39" s="6"/>
      <c r="L39" s="6"/>
      <c r="M39" s="6"/>
      <c r="N39" s="6"/>
      <c r="P39" s="6"/>
      <c r="R39" s="6"/>
      <c r="T39" s="6"/>
      <c r="V39" s="6"/>
      <c r="X39" s="6"/>
      <c r="Z39" s="6"/>
      <c r="AA39" s="6"/>
    </row>
    <row r="40" spans="2:27" ht="48.75" customHeight="1">
      <c r="B40" s="6"/>
      <c r="D40" s="6"/>
      <c r="F40" s="6"/>
      <c r="H40" s="6"/>
      <c r="J40" s="6"/>
      <c r="L40" s="6"/>
      <c r="M40" s="6"/>
      <c r="N40" s="6"/>
      <c r="P40" s="6"/>
      <c r="R40" s="6"/>
      <c r="T40" s="6"/>
      <c r="V40" s="6"/>
      <c r="X40" s="6"/>
      <c r="Z40" s="6"/>
      <c r="AA40" s="6"/>
    </row>
    <row r="41" spans="2:27" ht="48.75" customHeight="1">
      <c r="B41" s="6"/>
      <c r="D41" s="6"/>
      <c r="F41" s="6"/>
      <c r="H41" s="6"/>
      <c r="J41" s="6"/>
      <c r="L41" s="6"/>
      <c r="M41" s="6"/>
      <c r="N41" s="6"/>
      <c r="P41" s="6"/>
      <c r="R41" s="6"/>
      <c r="T41" s="6"/>
      <c r="V41" s="6"/>
      <c r="X41" s="6"/>
      <c r="Z41" s="6"/>
      <c r="AA41" s="6"/>
    </row>
    <row r="42" spans="2:27" ht="48.75" customHeight="1">
      <c r="B42" s="6"/>
      <c r="D42" s="6"/>
      <c r="F42" s="6"/>
      <c r="H42" s="6"/>
      <c r="J42" s="6"/>
      <c r="L42" s="6"/>
      <c r="M42" s="6"/>
      <c r="N42" s="6"/>
      <c r="P42" s="6"/>
      <c r="R42" s="6"/>
      <c r="T42" s="6"/>
      <c r="V42" s="6"/>
      <c r="X42" s="6"/>
      <c r="Z42" s="6"/>
      <c r="AA42" s="6"/>
    </row>
    <row r="43" spans="2:27" ht="48.75" customHeight="1">
      <c r="B43" s="6"/>
      <c r="D43" s="6"/>
      <c r="F43" s="6"/>
      <c r="H43" s="6"/>
      <c r="J43" s="6"/>
      <c r="L43" s="6"/>
      <c r="M43" s="6"/>
      <c r="N43" s="6"/>
      <c r="P43" s="6"/>
      <c r="R43" s="6"/>
      <c r="T43" s="6"/>
      <c r="V43" s="6"/>
      <c r="X43" s="6"/>
      <c r="Z43" s="6"/>
      <c r="AA43" s="6"/>
    </row>
    <row r="44" spans="2:27" ht="48.75" customHeight="1">
      <c r="B44" s="6"/>
      <c r="D44" s="6"/>
      <c r="F44" s="6"/>
      <c r="H44" s="6"/>
      <c r="J44" s="6"/>
      <c r="L44" s="6"/>
      <c r="M44" s="6"/>
      <c r="N44" s="6"/>
      <c r="P44" s="6"/>
      <c r="R44" s="6"/>
      <c r="T44" s="6"/>
      <c r="V44" s="6"/>
      <c r="X44" s="6"/>
      <c r="Z44" s="6"/>
      <c r="AA44" s="6"/>
    </row>
    <row r="45" spans="2:27" ht="48.75" customHeight="1">
      <c r="B45" s="6"/>
      <c r="D45" s="6"/>
      <c r="F45" s="6"/>
      <c r="H45" s="6"/>
      <c r="J45" s="6"/>
      <c r="L45" s="6"/>
      <c r="M45" s="6"/>
      <c r="N45" s="6"/>
      <c r="P45" s="6"/>
      <c r="R45" s="6"/>
      <c r="T45" s="6"/>
      <c r="V45" s="6"/>
      <c r="X45" s="6"/>
      <c r="Z45" s="6"/>
      <c r="AA45" s="6"/>
    </row>
    <row r="46" spans="2:27" ht="48.75" customHeight="1">
      <c r="B46" s="6"/>
      <c r="D46" s="6"/>
      <c r="F46" s="6"/>
      <c r="H46" s="6"/>
      <c r="J46" s="6"/>
      <c r="L46" s="6"/>
      <c r="M46" s="6"/>
      <c r="N46" s="6"/>
      <c r="P46" s="6"/>
      <c r="R46" s="6"/>
      <c r="T46" s="6"/>
      <c r="V46" s="6"/>
      <c r="X46" s="6"/>
      <c r="Z46" s="6"/>
      <c r="AA46" s="6"/>
    </row>
    <row r="47" spans="2:27" ht="48.75" customHeight="1">
      <c r="B47" s="6"/>
      <c r="D47" s="6"/>
      <c r="F47" s="6"/>
      <c r="H47" s="6"/>
      <c r="J47" s="6"/>
      <c r="L47" s="6"/>
      <c r="M47" s="6"/>
      <c r="N47" s="6"/>
      <c r="P47" s="6"/>
      <c r="R47" s="6"/>
      <c r="T47" s="6"/>
      <c r="V47" s="6"/>
      <c r="X47" s="6"/>
      <c r="Z47" s="6"/>
      <c r="AA47" s="6"/>
    </row>
    <row r="48" spans="2:27" ht="48.75" customHeight="1">
      <c r="B48" s="6"/>
      <c r="D48" s="6"/>
      <c r="F48" s="6"/>
      <c r="H48" s="6"/>
      <c r="J48" s="6"/>
      <c r="L48" s="6"/>
      <c r="M48" s="6"/>
      <c r="N48" s="6"/>
      <c r="P48" s="6"/>
      <c r="R48" s="6"/>
      <c r="T48" s="6"/>
      <c r="V48" s="6"/>
      <c r="X48" s="6"/>
      <c r="Z48" s="6"/>
      <c r="AA48" s="6"/>
    </row>
    <row r="49" spans="2:27" ht="48.75" customHeight="1">
      <c r="B49" s="6"/>
      <c r="D49" s="6"/>
      <c r="F49" s="6"/>
      <c r="H49" s="6"/>
      <c r="J49" s="6"/>
      <c r="L49" s="6"/>
      <c r="M49" s="6"/>
      <c r="N49" s="6"/>
      <c r="P49" s="6"/>
      <c r="R49" s="6"/>
      <c r="T49" s="6"/>
      <c r="V49" s="6"/>
      <c r="X49" s="6"/>
      <c r="Z49" s="6"/>
      <c r="AA49" s="6"/>
    </row>
    <row r="50" spans="2:27" ht="48.75" customHeight="1">
      <c r="B50" s="6"/>
      <c r="D50" s="6"/>
      <c r="F50" s="6"/>
      <c r="H50" s="6"/>
      <c r="J50" s="6"/>
      <c r="L50" s="6"/>
      <c r="M50" s="6"/>
      <c r="N50" s="6"/>
      <c r="P50" s="6"/>
      <c r="R50" s="6"/>
      <c r="T50" s="6"/>
      <c r="V50" s="6"/>
      <c r="X50" s="6"/>
      <c r="Z50" s="6"/>
      <c r="AA50" s="6"/>
    </row>
    <row r="51" spans="2:27" ht="48.75" customHeight="1">
      <c r="B51" s="6"/>
      <c r="D51" s="6"/>
      <c r="F51" s="6"/>
      <c r="H51" s="6"/>
      <c r="J51" s="6"/>
      <c r="L51" s="6"/>
      <c r="M51" s="6"/>
      <c r="N51" s="6"/>
      <c r="P51" s="6"/>
      <c r="R51" s="6"/>
      <c r="T51" s="6"/>
      <c r="V51" s="6"/>
      <c r="X51" s="6"/>
      <c r="Z51" s="6"/>
      <c r="AA51" s="6"/>
    </row>
    <row r="52" spans="2:27" ht="48.75" customHeight="1">
      <c r="B52" s="6"/>
      <c r="D52" s="6"/>
      <c r="F52" s="6"/>
      <c r="H52" s="6"/>
      <c r="J52" s="6"/>
      <c r="L52" s="6"/>
      <c r="M52" s="6"/>
      <c r="N52" s="6"/>
      <c r="P52" s="6"/>
      <c r="R52" s="6"/>
      <c r="T52" s="6"/>
      <c r="V52" s="6"/>
      <c r="X52" s="6"/>
      <c r="Z52" s="6"/>
      <c r="AA52" s="6"/>
    </row>
    <row r="53" spans="2:27" ht="48.75" customHeight="1">
      <c r="B53" s="6"/>
      <c r="D53" s="6"/>
      <c r="F53" s="6"/>
      <c r="H53" s="6"/>
      <c r="J53" s="6"/>
      <c r="L53" s="6"/>
      <c r="M53" s="6"/>
      <c r="N53" s="6"/>
      <c r="P53" s="6"/>
      <c r="R53" s="6"/>
      <c r="T53" s="6"/>
      <c r="V53" s="6"/>
      <c r="X53" s="6"/>
      <c r="Z53" s="6"/>
      <c r="AA53" s="6"/>
    </row>
  </sheetData>
  <sheetProtection password="C4CC" sheet="1"/>
  <mergeCells count="9">
    <mergeCell ref="A4:A5"/>
    <mergeCell ref="AP2:AS2"/>
    <mergeCell ref="A16:A18"/>
    <mergeCell ref="A20:A22"/>
    <mergeCell ref="A7:A13"/>
    <mergeCell ref="O4:O5"/>
    <mergeCell ref="O7:O13"/>
    <mergeCell ref="O16:O18"/>
    <mergeCell ref="O20:O22"/>
  </mergeCells>
  <conditionalFormatting sqref="S55825 O56276:O56304">
    <cfRule type="cellIs" priority="52" dxfId="9" operator="between" stopIfTrue="1">
      <formula>#REF!</formula>
      <formula>#REF!</formula>
    </cfRule>
    <cfRule type="cellIs" priority="53" dxfId="53" operator="between" stopIfTrue="1">
      <formula>#REF!</formula>
      <formula>#REF!</formula>
    </cfRule>
    <cfRule type="cellIs" priority="54" dxfId="52" operator="between" stopIfTrue="1">
      <formula>$AR$7</formula>
      <formula>$AR$9</formula>
    </cfRule>
  </conditionalFormatting>
  <conditionalFormatting sqref="K16 C16 E16 G16 I16 K20 I20 G20 C20 E20 O8:O10 S8:S10 O4 S4">
    <cfRule type="expression" priority="55" dxfId="9" stopIfTrue="1">
      <formula>OR(LEFT(C4,1)="A",C4="B+")</formula>
    </cfRule>
    <cfRule type="expression" priority="56" dxfId="8" stopIfTrue="1">
      <formula>OR(LEFT(C4,1)="B",LEFT(C4,1)="C")</formula>
    </cfRule>
    <cfRule type="expression" priority="57" dxfId="7" stopIfTrue="1">
      <formula>OR(LEFT(C4,1)="D",LEFT(C4,1)="E",LEFT(C4,1)="F")</formula>
    </cfRule>
  </conditionalFormatting>
  <conditionalFormatting sqref="F21">
    <cfRule type="expression" priority="58" dxfId="9" stopIfTrue="1">
      <formula>OR(LEFT(F21,1)="A",F21="B+")</formula>
    </cfRule>
    <cfRule type="expression" priority="59" dxfId="88" stopIfTrue="1">
      <formula>OR(LEFT(F21,1)="B",LEFT(F21,1)="C")</formula>
    </cfRule>
    <cfRule type="expression" priority="60" dxfId="7" stopIfTrue="1">
      <formula>OR(LEFT(F21,1)="D",LEFT(F21,1)="E",LEFT(F21,1)="F")</formula>
    </cfRule>
  </conditionalFormatting>
  <conditionalFormatting sqref="F17:F18 D24 F24 F22 F28 F30">
    <cfRule type="expression" priority="61" dxfId="0" stopIfTrue="1">
      <formula>$F$7=0</formula>
    </cfRule>
  </conditionalFormatting>
  <conditionalFormatting sqref="H17:H18 H21:H22 H24 H30 H28">
    <cfRule type="expression" priority="62" dxfId="0" stopIfTrue="1">
      <formula>$H$7=0</formula>
    </cfRule>
  </conditionalFormatting>
  <conditionalFormatting sqref="J30 J17:J18 J21:J22 J28">
    <cfRule type="expression" priority="63" dxfId="0" stopIfTrue="1">
      <formula>$J$7=0</formula>
    </cfRule>
  </conditionalFormatting>
  <conditionalFormatting sqref="L17:L18 L21:L22 L30 L28">
    <cfRule type="expression" priority="64" dxfId="0" stopIfTrue="1">
      <formula>$L$7=0</formula>
    </cfRule>
  </conditionalFormatting>
  <conditionalFormatting sqref="M8:M12 M4:M5">
    <cfRule type="cellIs" priority="65" dxfId="31" operator="equal" stopIfTrue="1">
      <formula>"m"</formula>
    </cfRule>
  </conditionalFormatting>
  <conditionalFormatting sqref="F14 G7:G14 I7:I14 D7:E14 H14 K7:K13">
    <cfRule type="cellIs" priority="66" dxfId="31" operator="equal" stopIfTrue="1">
      <formula>0</formula>
    </cfRule>
  </conditionalFormatting>
  <conditionalFormatting sqref="F7:F13">
    <cfRule type="expression" priority="67" dxfId="0" stopIfTrue="1">
      <formula>$F$7=0</formula>
    </cfRule>
  </conditionalFormatting>
  <conditionalFormatting sqref="H7:H13">
    <cfRule type="expression" priority="68" dxfId="0" stopIfTrue="1">
      <formula>$H$7=0</formula>
    </cfRule>
  </conditionalFormatting>
  <conditionalFormatting sqref="J7:J14 J24 K14:L14 J26 L26">
    <cfRule type="expression" priority="69" dxfId="0" stopIfTrue="1">
      <formula>$J$7=0</formula>
    </cfRule>
  </conditionalFormatting>
  <conditionalFormatting sqref="L7:L13">
    <cfRule type="expression" priority="70" dxfId="0" stopIfTrue="1">
      <formula>$L$7=0</formula>
    </cfRule>
  </conditionalFormatting>
  <conditionalFormatting sqref="D16 F16 H16 J16 L16 D20 F20 H20 J20 L20">
    <cfRule type="expression" priority="71" dxfId="118" stopIfTrue="1">
      <formula>OR(LEFT(D16,1)="A",D16="B+")</formula>
    </cfRule>
    <cfRule type="expression" priority="72" dxfId="119" stopIfTrue="1">
      <formula>OR(LEFT(D16,1)="B",LEFT(D16,1)="C")</formula>
    </cfRule>
    <cfRule type="expression" priority="73" dxfId="120" stopIfTrue="1">
      <formula>OR(LEFT(D16,1)="D",LEFT(D16,1)="E",LEFT(D16,1)="F")</formula>
    </cfRule>
  </conditionalFormatting>
  <conditionalFormatting sqref="Y16 Q16 S16 U16 W16 Y20 W20 U20 Q20 S20">
    <cfRule type="expression" priority="49" dxfId="9" stopIfTrue="1">
      <formula>OR(LEFT(Q16,1)="A",Q16="B+")</formula>
    </cfRule>
    <cfRule type="expression" priority="50" dxfId="8" stopIfTrue="1">
      <formula>OR(LEFT(Q16,1)="B",LEFT(Q16,1)="C")</formula>
    </cfRule>
    <cfRule type="expression" priority="51" dxfId="7" stopIfTrue="1">
      <formula>OR(LEFT(Q16,1)="D",LEFT(Q16,1)="E",LEFT(Q16,1)="F")</formula>
    </cfRule>
  </conditionalFormatting>
  <conditionalFormatting sqref="T21">
    <cfRule type="expression" priority="46" dxfId="9" stopIfTrue="1">
      <formula>OR(LEFT(T21,1)="A",T21="B+")</formula>
    </cfRule>
    <cfRule type="expression" priority="47" dxfId="88" stopIfTrue="1">
      <formula>OR(LEFT(T21,1)="B",LEFT(T21,1)="C")</formula>
    </cfRule>
    <cfRule type="expression" priority="48" dxfId="7" stopIfTrue="1">
      <formula>OR(LEFT(T21,1)="D",LEFT(T21,1)="E",LEFT(T21,1)="F")</formula>
    </cfRule>
  </conditionalFormatting>
  <conditionalFormatting sqref="T17:T18 R24 T24 T22 T28 T30">
    <cfRule type="expression" priority="45" dxfId="0" stopIfTrue="1">
      <formula>$F$7=0</formula>
    </cfRule>
  </conditionalFormatting>
  <conditionalFormatting sqref="V17:V18 V21:V22 V24 V30 V28">
    <cfRule type="expression" priority="44" dxfId="0" stopIfTrue="1">
      <formula>$H$7=0</formula>
    </cfRule>
  </conditionalFormatting>
  <conditionalFormatting sqref="X30 X17:X18 X21:X22 X28">
    <cfRule type="expression" priority="43" dxfId="0" stopIfTrue="1">
      <formula>$J$7=0</formula>
    </cfRule>
  </conditionalFormatting>
  <conditionalFormatting sqref="AA8:AA12 AA4:AA5">
    <cfRule type="cellIs" priority="41" dxfId="31" operator="equal" stopIfTrue="1">
      <formula>"m"</formula>
    </cfRule>
  </conditionalFormatting>
  <conditionalFormatting sqref="T14 U7:U14 W7:W14 R7:S14 V14 Y7:Y13">
    <cfRule type="cellIs" priority="40" dxfId="31" operator="equal" stopIfTrue="1">
      <formula>0</formula>
    </cfRule>
  </conditionalFormatting>
  <conditionalFormatting sqref="T7:T13">
    <cfRule type="expression" priority="39" dxfId="0" stopIfTrue="1">
      <formula>$F$7=0</formula>
    </cfRule>
  </conditionalFormatting>
  <conditionalFormatting sqref="V7:V13">
    <cfRule type="expression" priority="38" dxfId="0" stopIfTrue="1">
      <formula>$H$7=0</formula>
    </cfRule>
  </conditionalFormatting>
  <conditionalFormatting sqref="Y14:Z14 Z13:Z14 Z26 X7:X30">
    <cfRule type="expression" priority="37" dxfId="0" stopIfTrue="1">
      <formula>$J$7=0</formula>
    </cfRule>
  </conditionalFormatting>
  <conditionalFormatting sqref="R16 T16 V16 X16 Z16 R20 T20 V20 X20 Z20">
    <cfRule type="expression" priority="33" dxfId="118" stopIfTrue="1">
      <formula>OR(LEFT(R16,1)="A",R16="B+")</formula>
    </cfRule>
    <cfRule type="expression" priority="34" dxfId="119" stopIfTrue="1">
      <formula>OR(LEFT(R16,1)="B",LEFT(R16,1)="C")</formula>
    </cfRule>
    <cfRule type="expression" priority="35" dxfId="120" stopIfTrue="1">
      <formula>OR(LEFT(R16,1)="D",LEFT(R16,1)="E",LEFT(R16,1)="F")</formula>
    </cfRule>
  </conditionalFormatting>
  <conditionalFormatting sqref="Z24">
    <cfRule type="expression" priority="32" dxfId="0" stopIfTrue="1">
      <formula>$J$7=0</formula>
    </cfRule>
  </conditionalFormatting>
  <conditionalFormatting sqref="Z24">
    <cfRule type="expression" priority="31" dxfId="0" stopIfTrue="1">
      <formula>$J$7=0</formula>
    </cfRule>
  </conditionalFormatting>
  <conditionalFormatting sqref="R7:R30">
    <cfRule type="expression" priority="30" dxfId="0" stopIfTrue="1">
      <formula>$R$7=0</formula>
    </cfRule>
  </conditionalFormatting>
  <conditionalFormatting sqref="T7">
    <cfRule type="cellIs" priority="29" dxfId="31" operator="equal" stopIfTrue="1">
      <formula>0</formula>
    </cfRule>
  </conditionalFormatting>
  <conditionalFormatting sqref="T7:T30">
    <cfRule type="expression" priority="28" dxfId="0" stopIfTrue="1">
      <formula>$T$7=0</formula>
    </cfRule>
  </conditionalFormatting>
  <conditionalFormatting sqref="V7">
    <cfRule type="cellIs" priority="27" dxfId="31" operator="equal" stopIfTrue="1">
      <formula>0</formula>
    </cfRule>
  </conditionalFormatting>
  <conditionalFormatting sqref="V7:V30">
    <cfRule type="expression" priority="26" dxfId="0" stopIfTrue="1">
      <formula>$V$7=0</formula>
    </cfRule>
  </conditionalFormatting>
  <conditionalFormatting sqref="X7">
    <cfRule type="expression" priority="25" dxfId="0" stopIfTrue="1">
      <formula>$H$7=0</formula>
    </cfRule>
  </conditionalFormatting>
  <conditionalFormatting sqref="X7">
    <cfRule type="cellIs" priority="24" dxfId="31" operator="equal" stopIfTrue="1">
      <formula>0</formula>
    </cfRule>
  </conditionalFormatting>
  <conditionalFormatting sqref="X7">
    <cfRule type="expression" priority="23" dxfId="0" stopIfTrue="1">
      <formula>$X$7=0</formula>
    </cfRule>
  </conditionalFormatting>
  <conditionalFormatting sqref="X8:X30">
    <cfRule type="expression" priority="22" dxfId="0" stopIfTrue="1">
      <formula>$H$7=0</formula>
    </cfRule>
  </conditionalFormatting>
  <conditionalFormatting sqref="X8:X30">
    <cfRule type="cellIs" priority="21" dxfId="31" operator="equal" stopIfTrue="1">
      <formula>0</formula>
    </cfRule>
  </conditionalFormatting>
  <conditionalFormatting sqref="X8:X30">
    <cfRule type="expression" priority="20" dxfId="0" stopIfTrue="1">
      <formula>$X$7=0</formula>
    </cfRule>
  </conditionalFormatting>
  <conditionalFormatting sqref="Z7:Z30">
    <cfRule type="expression" priority="12" dxfId="0" stopIfTrue="1">
      <formula>$Z$7=0</formula>
    </cfRule>
  </conditionalFormatting>
  <conditionalFormatting sqref="Z17:Z18">
    <cfRule type="cellIs" priority="8" dxfId="31" operator="equal" stopIfTrue="1">
      <formula>0</formula>
    </cfRule>
  </conditionalFormatting>
  <conditionalFormatting sqref="Z21:Z22">
    <cfRule type="expression" priority="6" dxfId="0" stopIfTrue="1">
      <formula>$J$7=0</formula>
    </cfRule>
  </conditionalFormatting>
  <conditionalFormatting sqref="Z21:Z22">
    <cfRule type="expression" priority="5" dxfId="0" stopIfTrue="1">
      <formula>$J$7=0</formula>
    </cfRule>
  </conditionalFormatting>
  <conditionalFormatting sqref="Z21:Z22">
    <cfRule type="expression" priority="4" dxfId="0" stopIfTrue="1">
      <formula>$H$7=0</formula>
    </cfRule>
  </conditionalFormatting>
  <conditionalFormatting sqref="Z21:Z22">
    <cfRule type="cellIs" priority="3" dxfId="31" operator="equal" stopIfTrue="1">
      <formula>0</formula>
    </cfRule>
  </conditionalFormatting>
  <conditionalFormatting sqref="Z21:Z22">
    <cfRule type="expression" priority="2" dxfId="0" stopIfTrue="1">
      <formula>$X$7=0</formula>
    </cfRule>
  </conditionalFormatting>
  <conditionalFormatting sqref="L24:L30">
    <cfRule type="expression" priority="1" dxfId="0" stopIfTrue="1">
      <formula>$L$7=0</formula>
    </cfRule>
  </conditionalFormatting>
  <printOptions horizontalCentered="1"/>
  <pageMargins left="0.1968503937007874" right="0.15748031496062992" top="0.1968503937007874" bottom="0.2755905511811024" header="0.1968503937007874" footer="0.15748031496062992"/>
  <pageSetup fitToWidth="2" horizontalDpi="600" verticalDpi="600" orientation="landscape" paperSize="9" scale="46" r:id="rId2"/>
  <headerFooter alignWithMargins="0">
    <oddHeader>&amp;R&amp;"Frutiger LT Std 45 Light,Regular"&amp;8
</oddHeader>
  </headerFooter>
  <colBreaks count="1" manualBreakCount="1">
    <brk id="13" max="29" man="1"/>
  </colBreaks>
  <drawing r:id="rId1"/>
</worksheet>
</file>

<file path=xl/worksheets/sheet4.xml><?xml version="1.0" encoding="utf-8"?>
<worksheet xmlns="http://schemas.openxmlformats.org/spreadsheetml/2006/main" xmlns:r="http://schemas.openxmlformats.org/officeDocument/2006/relationships">
  <sheetPr codeName="Sheet5">
    <tabColor indexed="16"/>
    <pageSetUpPr fitToPage="1"/>
  </sheetPr>
  <dimension ref="B2:AW39"/>
  <sheetViews>
    <sheetView showGridLines="0" defaultGridColor="0" zoomScale="66" zoomScaleNormal="66" zoomScalePageLayoutView="0" colorId="63" workbookViewId="0" topLeftCell="H1">
      <selection activeCell="AL1" sqref="AL1:AX16384"/>
    </sheetView>
  </sheetViews>
  <sheetFormatPr defaultColWidth="9.140625" defaultRowHeight="12.75" outlineLevelCol="1"/>
  <cols>
    <col min="1" max="1" width="1.8515625" style="1" customWidth="1"/>
    <col min="2" max="2" width="3.140625" style="1" customWidth="1"/>
    <col min="3" max="4" width="21.140625" style="1" customWidth="1"/>
    <col min="5" max="5" width="8.8515625" style="1" customWidth="1"/>
    <col min="6" max="6" width="7.28125" style="1" customWidth="1"/>
    <col min="7" max="7" width="11.57421875" style="1" customWidth="1"/>
    <col min="8" max="8" width="14.421875" style="1" customWidth="1"/>
    <col min="9" max="9" width="11.57421875" style="1" customWidth="1"/>
    <col min="10" max="10" width="9.140625" style="1" customWidth="1"/>
    <col min="11" max="11" width="13.28125" style="1" customWidth="1"/>
    <col min="12" max="14" width="14.00390625" style="1" customWidth="1"/>
    <col min="15" max="15" width="10.8515625" style="1" customWidth="1"/>
    <col min="16" max="16" width="9.421875" style="1" customWidth="1"/>
    <col min="17" max="17" width="8.57421875" style="1" customWidth="1"/>
    <col min="18" max="19" width="10.8515625" style="1" hidden="1" customWidth="1" outlineLevel="1"/>
    <col min="20" max="20" width="9.28125" style="1" customWidth="1" collapsed="1"/>
    <col min="21" max="21" width="10.8515625" style="1" customWidth="1"/>
    <col min="22" max="22" width="10.421875" style="1" hidden="1" customWidth="1" outlineLevel="1"/>
    <col min="23" max="23" width="11.421875" style="1" hidden="1" customWidth="1" outlineLevel="1"/>
    <col min="24" max="24" width="11.00390625" style="1" customWidth="1" collapsed="1"/>
    <col min="25" max="25" width="10.57421875" style="1" customWidth="1"/>
    <col min="26" max="26" width="12.7109375" style="1" hidden="1" customWidth="1" outlineLevel="1"/>
    <col min="27" max="27" width="15.57421875" style="1" hidden="1" customWidth="1" outlineLevel="1"/>
    <col min="28" max="28" width="12.7109375" style="1" hidden="1" customWidth="1" outlineLevel="1"/>
    <col min="29" max="29" width="17.28125" style="1" hidden="1" customWidth="1" outlineLevel="1"/>
    <col min="30" max="30" width="12.7109375" style="1" hidden="1" customWidth="1" outlineLevel="1"/>
    <col min="31" max="31" width="12.140625" style="1" customWidth="1" collapsed="1"/>
    <col min="32" max="32" width="11.8515625" style="1" customWidth="1"/>
    <col min="33" max="33" width="9.7109375" style="1" customWidth="1"/>
    <col min="34" max="34" width="7.28125" style="1" customWidth="1"/>
    <col min="35" max="35" width="11.00390625" style="1" customWidth="1"/>
    <col min="36" max="36" width="9.00390625" style="1" customWidth="1" collapsed="1"/>
    <col min="37" max="37" width="8.57421875" style="1" customWidth="1"/>
    <col min="38" max="38" width="6.28125" style="1" customWidth="1"/>
    <col min="39" max="39" width="8.421875" style="136" hidden="1" customWidth="1"/>
    <col min="40" max="40" width="11.28125" style="136" hidden="1" customWidth="1"/>
    <col min="41" max="41" width="14.00390625" style="136" hidden="1" customWidth="1"/>
    <col min="42" max="42" width="9.00390625" style="136" hidden="1" customWidth="1"/>
    <col min="43" max="43" width="12.57421875" style="136" hidden="1" customWidth="1"/>
    <col min="44" max="44" width="13.7109375" style="136" hidden="1" customWidth="1"/>
    <col min="45" max="49" width="9.140625" style="136" hidden="1" customWidth="1"/>
    <col min="50" max="16384" width="9.140625" style="1" customWidth="1"/>
  </cols>
  <sheetData>
    <row r="1" ht="87.75" customHeight="1"/>
    <row r="2" spans="20:49" ht="21.75" customHeight="1">
      <c r="T2" s="228" t="s">
        <v>31</v>
      </c>
      <c r="U2" s="228"/>
      <c r="V2" s="228"/>
      <c r="W2" s="228"/>
      <c r="X2" s="228"/>
      <c r="Y2" s="228"/>
      <c r="Z2" s="228"/>
      <c r="AA2" s="228"/>
      <c r="AB2" s="228"/>
      <c r="AC2" s="228"/>
      <c r="AD2" s="228"/>
      <c r="AE2" s="228"/>
      <c r="AF2" s="228"/>
      <c r="AT2" s="226" t="s">
        <v>27</v>
      </c>
      <c r="AU2" s="227"/>
      <c r="AV2" s="227"/>
      <c r="AW2" s="227"/>
    </row>
    <row r="3" spans="3:49" ht="30.75" customHeight="1" thickBot="1">
      <c r="C3" s="6"/>
      <c r="D3" s="6"/>
      <c r="E3" s="6"/>
      <c r="F3" s="6"/>
      <c r="G3" s="6"/>
      <c r="H3" s="6"/>
      <c r="I3" s="222"/>
      <c r="J3" s="223"/>
      <c r="K3" s="223"/>
      <c r="L3" s="21"/>
      <c r="M3" s="21"/>
      <c r="N3" s="21"/>
      <c r="O3" s="20"/>
      <c r="P3" s="21"/>
      <c r="Q3" s="21"/>
      <c r="R3" s="229" t="s">
        <v>38</v>
      </c>
      <c r="S3" s="230"/>
      <c r="T3" s="224" t="s">
        <v>38</v>
      </c>
      <c r="U3" s="224"/>
      <c r="V3" s="218" t="s">
        <v>39</v>
      </c>
      <c r="W3" s="218"/>
      <c r="X3" s="224" t="s">
        <v>39</v>
      </c>
      <c r="Y3" s="224"/>
      <c r="Z3" s="219" t="s">
        <v>158</v>
      </c>
      <c r="AA3" s="219"/>
      <c r="AB3" s="22"/>
      <c r="AC3" s="22"/>
      <c r="AD3" s="22"/>
      <c r="AE3" s="224" t="s">
        <v>158</v>
      </c>
      <c r="AF3" s="224"/>
      <c r="AG3" s="21"/>
      <c r="AH3" s="21"/>
      <c r="AI3" s="6"/>
      <c r="AJ3" s="6"/>
      <c r="AK3" s="6"/>
      <c r="AL3" s="6"/>
      <c r="AM3" s="225"/>
      <c r="AN3" s="225"/>
      <c r="AO3" s="225"/>
      <c r="AP3" s="225"/>
      <c r="AQ3" s="225"/>
      <c r="AR3" s="225"/>
      <c r="AT3" s="122" t="s">
        <v>13</v>
      </c>
      <c r="AU3" s="122" t="s">
        <v>14</v>
      </c>
      <c r="AV3" s="134"/>
      <c r="AW3" s="134" t="s">
        <v>21</v>
      </c>
    </row>
    <row r="4" spans="2:49" ht="48.75" thickBot="1">
      <c r="B4" s="220" t="s">
        <v>40</v>
      </c>
      <c r="C4" s="221"/>
      <c r="D4" s="25" t="s">
        <v>47</v>
      </c>
      <c r="E4" s="7" t="s">
        <v>0</v>
      </c>
      <c r="F4" s="24" t="s">
        <v>135</v>
      </c>
      <c r="G4" s="8" t="s">
        <v>34</v>
      </c>
      <c r="H4" s="8" t="s">
        <v>37</v>
      </c>
      <c r="I4" s="8" t="s">
        <v>150</v>
      </c>
      <c r="J4" s="8" t="s">
        <v>151</v>
      </c>
      <c r="K4" s="8" t="s">
        <v>149</v>
      </c>
      <c r="L4" s="9" t="s">
        <v>94</v>
      </c>
      <c r="M4" s="9" t="s">
        <v>41</v>
      </c>
      <c r="N4" s="9" t="s">
        <v>35</v>
      </c>
      <c r="O4" s="9" t="s">
        <v>152</v>
      </c>
      <c r="P4" s="7" t="s">
        <v>36</v>
      </c>
      <c r="Q4" s="24" t="s">
        <v>148</v>
      </c>
      <c r="R4" s="29" t="s">
        <v>153</v>
      </c>
      <c r="S4" s="29" t="s">
        <v>157</v>
      </c>
      <c r="T4" s="7" t="s">
        <v>33</v>
      </c>
      <c r="U4" s="24" t="s">
        <v>141</v>
      </c>
      <c r="V4" s="29" t="s">
        <v>153</v>
      </c>
      <c r="W4" s="29" t="s">
        <v>157</v>
      </c>
      <c r="X4" s="7" t="s">
        <v>33</v>
      </c>
      <c r="Y4" s="24" t="s">
        <v>141</v>
      </c>
      <c r="Z4" s="29" t="s">
        <v>160</v>
      </c>
      <c r="AA4" s="29" t="s">
        <v>162</v>
      </c>
      <c r="AB4" s="29" t="s">
        <v>159</v>
      </c>
      <c r="AC4" s="29" t="s">
        <v>161</v>
      </c>
      <c r="AD4" s="29" t="s">
        <v>163</v>
      </c>
      <c r="AE4" s="7" t="s">
        <v>33</v>
      </c>
      <c r="AF4" s="24" t="s">
        <v>141</v>
      </c>
      <c r="AG4" s="20"/>
      <c r="AH4" s="20"/>
      <c r="AI4" s="20"/>
      <c r="AK4" s="20"/>
      <c r="AL4" s="20"/>
      <c r="AM4" s="122" t="s">
        <v>50</v>
      </c>
      <c r="AN4" s="169"/>
      <c r="AO4" s="169"/>
      <c r="AP4" s="168"/>
      <c r="AQ4" s="169"/>
      <c r="AR4" s="169"/>
      <c r="AT4" s="122">
        <v>0</v>
      </c>
      <c r="AU4" s="122">
        <v>3</v>
      </c>
      <c r="AV4" s="134" t="s">
        <v>3</v>
      </c>
      <c r="AW4" s="134" t="s">
        <v>22</v>
      </c>
    </row>
    <row r="5" spans="2:48" ht="12">
      <c r="B5" s="26">
        <v>1</v>
      </c>
      <c r="C5" s="81" t="s">
        <v>48</v>
      </c>
      <c r="D5" s="81" t="s">
        <v>53</v>
      </c>
      <c r="E5" s="55">
        <v>149</v>
      </c>
      <c r="F5" s="56">
        <v>166</v>
      </c>
      <c r="G5" s="58">
        <v>4</v>
      </c>
      <c r="H5" s="58">
        <v>2.6</v>
      </c>
      <c r="I5" s="58">
        <v>4.5</v>
      </c>
      <c r="J5" s="58">
        <v>50</v>
      </c>
      <c r="K5" s="58">
        <v>5</v>
      </c>
      <c r="L5" s="156">
        <f>IF(I5=0,"",SUM(I5:K5))</f>
        <v>59.5</v>
      </c>
      <c r="M5" s="156">
        <f>IF(I5=0,"",I5+K5)</f>
        <v>9.5</v>
      </c>
      <c r="N5" s="157">
        <f>IF(I5=0,"",IF(M5=0,"",M5/L5))</f>
        <v>0.15966386554621848</v>
      </c>
      <c r="O5" s="156">
        <f>IF(I5=0,"",(ROUND(3600/L5,0)))</f>
        <v>61</v>
      </c>
      <c r="P5" s="158">
        <f aca="true" t="shared" si="0" ref="P5:P14">IF(E5=0,"",E5/N5)</f>
        <v>933.2105263157896</v>
      </c>
      <c r="Q5" s="159">
        <f aca="true" t="shared" si="1" ref="Q5:Q14">IF(F5=0,"",F5/N5)</f>
        <v>1039.6842105263158</v>
      </c>
      <c r="R5" s="160">
        <f aca="true" t="shared" si="2" ref="R5:R14">IF(E5=0,"",(ROUND(P5/G5/60,0)))</f>
        <v>4</v>
      </c>
      <c r="S5" s="160">
        <f aca="true" t="shared" si="3" ref="S5:S14">IF(F5=0,"",(ROUND(Q5/G5/60,0)))</f>
        <v>4</v>
      </c>
      <c r="T5" s="158" t="str">
        <f aca="true" t="shared" si="4" ref="T5:T14">IF(G5=0,"",VLOOKUP(R5,$AT$4:$AV$14,3,TRUE))</f>
        <v>A</v>
      </c>
      <c r="U5" s="159" t="str">
        <f aca="true" t="shared" si="5" ref="U5:U14">IF(G5=0,"",VLOOKUP(S5,$AT$4:$AV$14,3,TRUE))</f>
        <v>A</v>
      </c>
      <c r="V5" s="160">
        <f aca="true" t="shared" si="6" ref="V5:V14">IF(E5=0,"",(ROUND(P5/H5/60,0)))</f>
        <v>6</v>
      </c>
      <c r="W5" s="160">
        <f aca="true" t="shared" si="7" ref="W5:W14">IF(F5=0,"",(ROUND(Q5/H5/60,0)))</f>
        <v>7</v>
      </c>
      <c r="X5" s="158" t="str">
        <f aca="true" t="shared" si="8" ref="X5:X14">IF(H5=0,"",VLOOKUP(V5,$AT$4:$AV$14,3,TRUE))</f>
        <v>A-</v>
      </c>
      <c r="Y5" s="159" t="str">
        <f aca="true" t="shared" si="9" ref="Y5:Y14">IF(H5=0,"",VLOOKUP(W5,$AT$4:$AV$14,3,TRUE))</f>
        <v>A-</v>
      </c>
      <c r="Z5" s="160">
        <f aca="true" t="shared" si="10" ref="Z5:Z14">IF(G5=0,"",(ROUND(G5/0.94,0)))</f>
        <v>4</v>
      </c>
      <c r="AA5" s="160">
        <f aca="true" t="shared" si="11" ref="AA5:AA14">IF(E5=0,"",(ROUND(E5/O5,0)))</f>
        <v>2</v>
      </c>
      <c r="AB5" s="160">
        <f aca="true" t="shared" si="12" ref="AB5:AB14">IF(E5=0,"",ROUND(AA5/Z5,0))</f>
        <v>1</v>
      </c>
      <c r="AC5" s="160">
        <f aca="true" t="shared" si="13" ref="AC5:AC14">IF(F5=0,"",(ROUND(F5/O5,0)))</f>
        <v>3</v>
      </c>
      <c r="AD5" s="160">
        <f aca="true" t="shared" si="14" ref="AD5:AD14">IF(F5=0,"",ROUNDUP(AC5/Z5,0))</f>
        <v>1</v>
      </c>
      <c r="AE5" s="161" t="str">
        <f aca="true" t="shared" si="15" ref="AE5:AE14">IF(E5=0,"",IF(AB5&lt;=1,"A",IF(AB5=2,"B",IF(AB5=3,"C",IF(AB5=4,"D",IF(AB5&gt;=4,"E",""))))))</f>
        <v>A</v>
      </c>
      <c r="AF5" s="162" t="str">
        <f aca="true" t="shared" si="16" ref="AF5:AF14">IF(F5=0,"",IF(AD5&lt;=1,"A",IF(AD5=2,"B",IF(AD5=3,"C",IF(AD5=4,"D",IF(AD5&gt;=4,"E",""))))))</f>
        <v>A</v>
      </c>
      <c r="AG5" s="19"/>
      <c r="AH5" s="19"/>
      <c r="AI5" s="19"/>
      <c r="AK5" s="17"/>
      <c r="AL5" s="17"/>
      <c r="AM5" s="139" t="s">
        <v>53</v>
      </c>
      <c r="AN5" s="170"/>
      <c r="AO5" s="170"/>
      <c r="AP5" s="170"/>
      <c r="AQ5" s="170"/>
      <c r="AR5" s="170"/>
      <c r="AT5" s="135">
        <v>3</v>
      </c>
      <c r="AU5" s="122">
        <v>6</v>
      </c>
      <c r="AV5" s="134" t="s">
        <v>4</v>
      </c>
    </row>
    <row r="6" spans="2:48" ht="12">
      <c r="B6" s="27">
        <v>2</v>
      </c>
      <c r="C6" s="82" t="s">
        <v>49</v>
      </c>
      <c r="D6" s="82" t="s">
        <v>53</v>
      </c>
      <c r="E6" s="76">
        <v>550</v>
      </c>
      <c r="F6" s="77">
        <v>550</v>
      </c>
      <c r="G6" s="65">
        <v>3</v>
      </c>
      <c r="H6" s="65">
        <v>2.6</v>
      </c>
      <c r="I6" s="65">
        <v>4.5</v>
      </c>
      <c r="J6" s="65">
        <v>50</v>
      </c>
      <c r="K6" s="65">
        <v>5</v>
      </c>
      <c r="L6" s="163">
        <f>IF(I6=0,"",SUM(I6:K6))</f>
        <v>59.5</v>
      </c>
      <c r="M6" s="163">
        <f>IF(I6=0,"",I6+K6)</f>
        <v>9.5</v>
      </c>
      <c r="N6" s="164">
        <f>IF(I6=0,"",IF(M6=0,"",M6/L6))</f>
        <v>0.15966386554621848</v>
      </c>
      <c r="O6" s="163">
        <f>IF(I6=0,"",(ROUND(3600/L6,0)))</f>
        <v>61</v>
      </c>
      <c r="P6" s="132">
        <f t="shared" si="0"/>
        <v>3444.7368421052633</v>
      </c>
      <c r="Q6" s="165">
        <f t="shared" si="1"/>
        <v>3444.7368421052633</v>
      </c>
      <c r="R6" s="160">
        <f t="shared" si="2"/>
        <v>19</v>
      </c>
      <c r="S6" s="160">
        <f t="shared" si="3"/>
        <v>19</v>
      </c>
      <c r="T6" s="132" t="str">
        <f t="shared" si="4"/>
        <v>C+</v>
      </c>
      <c r="U6" s="165" t="str">
        <f t="shared" si="5"/>
        <v>C+</v>
      </c>
      <c r="V6" s="160">
        <f t="shared" si="6"/>
        <v>22</v>
      </c>
      <c r="W6" s="160">
        <f t="shared" si="7"/>
        <v>22</v>
      </c>
      <c r="X6" s="132" t="str">
        <f t="shared" si="8"/>
        <v>C</v>
      </c>
      <c r="Y6" s="165" t="str">
        <f t="shared" si="9"/>
        <v>C</v>
      </c>
      <c r="Z6" s="160">
        <f t="shared" si="10"/>
        <v>3</v>
      </c>
      <c r="AA6" s="160">
        <f t="shared" si="11"/>
        <v>9</v>
      </c>
      <c r="AB6" s="160">
        <f t="shared" si="12"/>
        <v>3</v>
      </c>
      <c r="AC6" s="160">
        <f t="shared" si="13"/>
        <v>9</v>
      </c>
      <c r="AD6" s="160">
        <f t="shared" si="14"/>
        <v>3</v>
      </c>
      <c r="AE6" s="166" t="str">
        <f t="shared" si="15"/>
        <v>C</v>
      </c>
      <c r="AF6" s="167" t="str">
        <f t="shared" si="16"/>
        <v>C</v>
      </c>
      <c r="AG6" s="16"/>
      <c r="AH6" s="16"/>
      <c r="AI6" s="16"/>
      <c r="AJ6" s="16"/>
      <c r="AK6" s="17"/>
      <c r="AL6" s="17"/>
      <c r="AM6" s="140" t="s">
        <v>54</v>
      </c>
      <c r="AN6" s="170"/>
      <c r="AO6" s="170"/>
      <c r="AP6" s="170"/>
      <c r="AQ6" s="170"/>
      <c r="AR6" s="170"/>
      <c r="AT6" s="137">
        <v>6</v>
      </c>
      <c r="AU6" s="122">
        <v>9</v>
      </c>
      <c r="AV6" s="134" t="s">
        <v>5</v>
      </c>
    </row>
    <row r="7" spans="2:48" ht="12">
      <c r="B7" s="28">
        <v>3</v>
      </c>
      <c r="C7" s="83"/>
      <c r="D7" s="83"/>
      <c r="E7" s="76"/>
      <c r="F7" s="77"/>
      <c r="G7" s="65"/>
      <c r="H7" s="65"/>
      <c r="I7" s="65"/>
      <c r="J7" s="65"/>
      <c r="K7" s="65"/>
      <c r="L7" s="163"/>
      <c r="M7" s="163"/>
      <c r="N7" s="164"/>
      <c r="O7" s="163"/>
      <c r="P7" s="166">
        <f t="shared" si="0"/>
      </c>
      <c r="Q7" s="165">
        <f t="shared" si="1"/>
      </c>
      <c r="R7" s="160">
        <f t="shared" si="2"/>
      </c>
      <c r="S7" s="160">
        <f t="shared" si="3"/>
      </c>
      <c r="T7" s="166">
        <f t="shared" si="4"/>
      </c>
      <c r="U7" s="167">
        <f t="shared" si="5"/>
      </c>
      <c r="V7" s="160">
        <f t="shared" si="6"/>
      </c>
      <c r="W7" s="160">
        <f t="shared" si="7"/>
      </c>
      <c r="X7" s="166">
        <f t="shared" si="8"/>
      </c>
      <c r="Y7" s="167">
        <f t="shared" si="9"/>
      </c>
      <c r="Z7" s="160">
        <f t="shared" si="10"/>
      </c>
      <c r="AA7" s="160">
        <f t="shared" si="11"/>
      </c>
      <c r="AB7" s="160">
        <f t="shared" si="12"/>
      </c>
      <c r="AC7" s="160">
        <f t="shared" si="13"/>
      </c>
      <c r="AD7" s="160">
        <f t="shared" si="14"/>
      </c>
      <c r="AE7" s="166">
        <f t="shared" si="15"/>
      </c>
      <c r="AF7" s="167">
        <f t="shared" si="16"/>
      </c>
      <c r="AG7" s="18"/>
      <c r="AH7" s="18"/>
      <c r="AI7" s="16"/>
      <c r="AJ7" s="16"/>
      <c r="AK7" s="17"/>
      <c r="AL7" s="17"/>
      <c r="AM7" s="139" t="s">
        <v>55</v>
      </c>
      <c r="AN7" s="170"/>
      <c r="AO7" s="170"/>
      <c r="AP7" s="170"/>
      <c r="AQ7" s="170"/>
      <c r="AR7" s="170"/>
      <c r="AT7" s="137">
        <v>9</v>
      </c>
      <c r="AU7" s="122">
        <v>12</v>
      </c>
      <c r="AV7" s="134" t="s">
        <v>6</v>
      </c>
    </row>
    <row r="8" spans="2:48" ht="12">
      <c r="B8" s="27">
        <v>4</v>
      </c>
      <c r="C8" s="83"/>
      <c r="D8" s="82"/>
      <c r="E8" s="76"/>
      <c r="F8" s="77"/>
      <c r="G8" s="65"/>
      <c r="H8" s="65"/>
      <c r="I8" s="65"/>
      <c r="J8" s="65"/>
      <c r="K8" s="65"/>
      <c r="L8" s="163"/>
      <c r="M8" s="163"/>
      <c r="N8" s="164"/>
      <c r="O8" s="163"/>
      <c r="P8" s="166">
        <f t="shared" si="0"/>
      </c>
      <c r="Q8" s="165">
        <f t="shared" si="1"/>
      </c>
      <c r="R8" s="160">
        <f t="shared" si="2"/>
      </c>
      <c r="S8" s="160">
        <f t="shared" si="3"/>
      </c>
      <c r="T8" s="166">
        <f t="shared" si="4"/>
      </c>
      <c r="U8" s="167">
        <f t="shared" si="5"/>
      </c>
      <c r="V8" s="160">
        <f t="shared" si="6"/>
      </c>
      <c r="W8" s="160">
        <f t="shared" si="7"/>
      </c>
      <c r="X8" s="166">
        <f t="shared" si="8"/>
      </c>
      <c r="Y8" s="167">
        <f t="shared" si="9"/>
      </c>
      <c r="Z8" s="160">
        <f t="shared" si="10"/>
      </c>
      <c r="AA8" s="160">
        <f t="shared" si="11"/>
      </c>
      <c r="AB8" s="160">
        <f t="shared" si="12"/>
      </c>
      <c r="AC8" s="160">
        <f t="shared" si="13"/>
      </c>
      <c r="AD8" s="160">
        <f t="shared" si="14"/>
      </c>
      <c r="AE8" s="166">
        <f t="shared" si="15"/>
      </c>
      <c r="AF8" s="167">
        <f t="shared" si="16"/>
      </c>
      <c r="AG8" s="18"/>
      <c r="AH8" s="18"/>
      <c r="AI8" s="16"/>
      <c r="AJ8" s="16"/>
      <c r="AK8" s="17"/>
      <c r="AL8" s="17"/>
      <c r="AM8" s="139" t="s">
        <v>56</v>
      </c>
      <c r="AN8" s="170"/>
      <c r="AO8" s="170"/>
      <c r="AP8" s="170"/>
      <c r="AQ8" s="170"/>
      <c r="AR8" s="170"/>
      <c r="AT8" s="137">
        <v>12</v>
      </c>
      <c r="AU8" s="122">
        <v>15</v>
      </c>
      <c r="AV8" s="134" t="s">
        <v>28</v>
      </c>
    </row>
    <row r="9" spans="2:48" ht="12">
      <c r="B9" s="28">
        <v>5</v>
      </c>
      <c r="C9" s="83"/>
      <c r="D9" s="82"/>
      <c r="E9" s="76"/>
      <c r="F9" s="77"/>
      <c r="G9" s="65"/>
      <c r="H9" s="65"/>
      <c r="I9" s="65"/>
      <c r="J9" s="65"/>
      <c r="K9" s="65"/>
      <c r="L9" s="163"/>
      <c r="M9" s="163"/>
      <c r="N9" s="164"/>
      <c r="O9" s="163"/>
      <c r="P9" s="166">
        <f t="shared" si="0"/>
      </c>
      <c r="Q9" s="165">
        <f t="shared" si="1"/>
      </c>
      <c r="R9" s="160">
        <f t="shared" si="2"/>
      </c>
      <c r="S9" s="160">
        <f t="shared" si="3"/>
      </c>
      <c r="T9" s="166">
        <f t="shared" si="4"/>
      </c>
      <c r="U9" s="167">
        <f t="shared" si="5"/>
      </c>
      <c r="V9" s="160">
        <f t="shared" si="6"/>
      </c>
      <c r="W9" s="160">
        <f t="shared" si="7"/>
      </c>
      <c r="X9" s="166">
        <f t="shared" si="8"/>
      </c>
      <c r="Y9" s="167">
        <f t="shared" si="9"/>
      </c>
      <c r="Z9" s="160">
        <f t="shared" si="10"/>
      </c>
      <c r="AA9" s="160">
        <f t="shared" si="11"/>
      </c>
      <c r="AB9" s="160">
        <f t="shared" si="12"/>
      </c>
      <c r="AC9" s="160">
        <f t="shared" si="13"/>
      </c>
      <c r="AD9" s="160">
        <f t="shared" si="14"/>
      </c>
      <c r="AE9" s="166">
        <f t="shared" si="15"/>
      </c>
      <c r="AF9" s="167">
        <f t="shared" si="16"/>
      </c>
      <c r="AG9" s="18"/>
      <c r="AH9" s="18"/>
      <c r="AI9" s="16"/>
      <c r="AJ9" s="16"/>
      <c r="AK9" s="17"/>
      <c r="AL9" s="17"/>
      <c r="AM9" s="139" t="s">
        <v>98</v>
      </c>
      <c r="AN9" s="170"/>
      <c r="AO9" s="170"/>
      <c r="AP9" s="170"/>
      <c r="AQ9" s="170"/>
      <c r="AR9" s="170"/>
      <c r="AT9" s="137">
        <v>15</v>
      </c>
      <c r="AU9" s="122">
        <v>18</v>
      </c>
      <c r="AV9" s="134" t="s">
        <v>7</v>
      </c>
    </row>
    <row r="10" spans="2:48" ht="12">
      <c r="B10" s="28">
        <v>6</v>
      </c>
      <c r="C10" s="83"/>
      <c r="D10" s="83"/>
      <c r="E10" s="76"/>
      <c r="F10" s="77"/>
      <c r="G10" s="65"/>
      <c r="H10" s="65"/>
      <c r="I10" s="65"/>
      <c r="J10" s="65"/>
      <c r="K10" s="65"/>
      <c r="L10" s="163">
        <f>IF(I10=0,"",SUM(I10:K10))</f>
      </c>
      <c r="M10" s="163">
        <f>IF(I10=0,"",I10+K10)</f>
      </c>
      <c r="N10" s="164">
        <f>IF(I10=0,"",IF(M10=0,"",M10/L10))</f>
      </c>
      <c r="O10" s="163">
        <f>IF(I10=0,"",(ROUND(3600/L10,0)))</f>
      </c>
      <c r="P10" s="166">
        <f t="shared" si="0"/>
      </c>
      <c r="Q10" s="165">
        <f t="shared" si="1"/>
      </c>
      <c r="R10" s="160">
        <f t="shared" si="2"/>
      </c>
      <c r="S10" s="160">
        <f t="shared" si="3"/>
      </c>
      <c r="T10" s="166">
        <f t="shared" si="4"/>
      </c>
      <c r="U10" s="167">
        <f t="shared" si="5"/>
      </c>
      <c r="V10" s="160">
        <f t="shared" si="6"/>
      </c>
      <c r="W10" s="160">
        <f t="shared" si="7"/>
      </c>
      <c r="X10" s="166">
        <f t="shared" si="8"/>
      </c>
      <c r="Y10" s="167">
        <f t="shared" si="9"/>
      </c>
      <c r="Z10" s="160">
        <f t="shared" si="10"/>
      </c>
      <c r="AA10" s="160">
        <f t="shared" si="11"/>
      </c>
      <c r="AB10" s="160">
        <f t="shared" si="12"/>
      </c>
      <c r="AC10" s="160">
        <f t="shared" si="13"/>
      </c>
      <c r="AD10" s="160">
        <f t="shared" si="14"/>
      </c>
      <c r="AE10" s="166">
        <f t="shared" si="15"/>
      </c>
      <c r="AF10" s="167">
        <f t="shared" si="16"/>
      </c>
      <c r="AG10" s="18"/>
      <c r="AH10" s="18"/>
      <c r="AI10" s="16"/>
      <c r="AJ10" s="16"/>
      <c r="AK10" s="17"/>
      <c r="AL10" s="17"/>
      <c r="AM10" s="171"/>
      <c r="AN10" s="170"/>
      <c r="AO10" s="170"/>
      <c r="AP10" s="171"/>
      <c r="AQ10" s="170"/>
      <c r="AR10" s="170"/>
      <c r="AT10" s="137">
        <v>18</v>
      </c>
      <c r="AU10" s="122">
        <v>21</v>
      </c>
      <c r="AV10" s="134" t="s">
        <v>8</v>
      </c>
    </row>
    <row r="11" spans="2:48" ht="12">
      <c r="B11" s="28">
        <v>7</v>
      </c>
      <c r="C11" s="83"/>
      <c r="D11" s="83"/>
      <c r="E11" s="76"/>
      <c r="F11" s="77"/>
      <c r="G11" s="65"/>
      <c r="H11" s="65"/>
      <c r="I11" s="65"/>
      <c r="J11" s="65"/>
      <c r="K11" s="65"/>
      <c r="L11" s="163">
        <f>IF(I11=0,"",SUM(I11:K11))</f>
      </c>
      <c r="M11" s="163">
        <f>IF(I11=0,"",I11+K11)</f>
      </c>
      <c r="N11" s="164">
        <f>IF(I11=0,"",IF(M11=0,"",M11/L11))</f>
      </c>
      <c r="O11" s="163">
        <f>IF(I11=0,"",(ROUND(3600/L11,0)))</f>
      </c>
      <c r="P11" s="166">
        <f t="shared" si="0"/>
      </c>
      <c r="Q11" s="165">
        <f t="shared" si="1"/>
      </c>
      <c r="R11" s="160">
        <f t="shared" si="2"/>
      </c>
      <c r="S11" s="160">
        <f t="shared" si="3"/>
      </c>
      <c r="T11" s="166">
        <f t="shared" si="4"/>
      </c>
      <c r="U11" s="167">
        <f t="shared" si="5"/>
      </c>
      <c r="V11" s="160">
        <f t="shared" si="6"/>
      </c>
      <c r="W11" s="160">
        <f t="shared" si="7"/>
      </c>
      <c r="X11" s="166">
        <f t="shared" si="8"/>
      </c>
      <c r="Y11" s="167">
        <f t="shared" si="9"/>
      </c>
      <c r="Z11" s="160">
        <f t="shared" si="10"/>
      </c>
      <c r="AA11" s="160">
        <f t="shared" si="11"/>
      </c>
      <c r="AB11" s="160">
        <f t="shared" si="12"/>
      </c>
      <c r="AC11" s="160">
        <f t="shared" si="13"/>
      </c>
      <c r="AD11" s="160">
        <f t="shared" si="14"/>
      </c>
      <c r="AE11" s="166">
        <f t="shared" si="15"/>
      </c>
      <c r="AF11" s="167">
        <f t="shared" si="16"/>
      </c>
      <c r="AG11" s="18"/>
      <c r="AH11" s="18"/>
      <c r="AI11" s="16"/>
      <c r="AJ11" s="16"/>
      <c r="AK11" s="17"/>
      <c r="AL11" s="17"/>
      <c r="AM11" s="171"/>
      <c r="AN11" s="170"/>
      <c r="AO11" s="170"/>
      <c r="AP11" s="171"/>
      <c r="AQ11" s="170"/>
      <c r="AR11" s="170"/>
      <c r="AT11" s="137">
        <v>21</v>
      </c>
      <c r="AU11" s="122">
        <v>24</v>
      </c>
      <c r="AV11" s="134" t="s">
        <v>29</v>
      </c>
    </row>
    <row r="12" spans="2:48" ht="12">
      <c r="B12" s="28">
        <v>8</v>
      </c>
      <c r="C12" s="83"/>
      <c r="D12" s="83"/>
      <c r="E12" s="76"/>
      <c r="F12" s="77"/>
      <c r="G12" s="65"/>
      <c r="H12" s="65"/>
      <c r="I12" s="65"/>
      <c r="J12" s="65"/>
      <c r="K12" s="65"/>
      <c r="L12" s="163">
        <f>IF(I12=0,"",SUM(I12:K12))</f>
      </c>
      <c r="M12" s="163">
        <f>IF(I12=0,"",I12+K12)</f>
      </c>
      <c r="N12" s="164">
        <f>IF(I12=0,"",IF(M12=0,"",M12/L12))</f>
      </c>
      <c r="O12" s="163">
        <f>IF(I12=0,"",(ROUND(3600/L12,0)))</f>
      </c>
      <c r="P12" s="166">
        <f t="shared" si="0"/>
      </c>
      <c r="Q12" s="165">
        <f t="shared" si="1"/>
      </c>
      <c r="R12" s="160">
        <f t="shared" si="2"/>
      </c>
      <c r="S12" s="160">
        <f t="shared" si="3"/>
      </c>
      <c r="T12" s="166">
        <f t="shared" si="4"/>
      </c>
      <c r="U12" s="167">
        <f t="shared" si="5"/>
      </c>
      <c r="V12" s="160">
        <f t="shared" si="6"/>
      </c>
      <c r="W12" s="160">
        <f t="shared" si="7"/>
      </c>
      <c r="X12" s="166">
        <f t="shared" si="8"/>
      </c>
      <c r="Y12" s="167">
        <f t="shared" si="9"/>
      </c>
      <c r="Z12" s="160">
        <f t="shared" si="10"/>
      </c>
      <c r="AA12" s="160">
        <f t="shared" si="11"/>
      </c>
      <c r="AB12" s="160">
        <f t="shared" si="12"/>
      </c>
      <c r="AC12" s="160">
        <f t="shared" si="13"/>
      </c>
      <c r="AD12" s="160">
        <f t="shared" si="14"/>
      </c>
      <c r="AE12" s="166">
        <f t="shared" si="15"/>
      </c>
      <c r="AF12" s="167">
        <f t="shared" si="16"/>
      </c>
      <c r="AG12" s="18"/>
      <c r="AH12" s="18"/>
      <c r="AI12" s="16"/>
      <c r="AJ12" s="16"/>
      <c r="AK12" s="17"/>
      <c r="AL12" s="17"/>
      <c r="AM12" s="171"/>
      <c r="AN12" s="170"/>
      <c r="AO12" s="170"/>
      <c r="AP12" s="171"/>
      <c r="AQ12" s="170"/>
      <c r="AR12" s="170"/>
      <c r="AT12" s="137">
        <v>24</v>
      </c>
      <c r="AU12" s="122">
        <v>27</v>
      </c>
      <c r="AV12" s="134" t="s">
        <v>9</v>
      </c>
    </row>
    <row r="13" spans="2:48" ht="12">
      <c r="B13" s="28">
        <v>9</v>
      </c>
      <c r="C13" s="83"/>
      <c r="D13" s="83"/>
      <c r="E13" s="76"/>
      <c r="F13" s="77"/>
      <c r="G13" s="65"/>
      <c r="H13" s="65"/>
      <c r="I13" s="65"/>
      <c r="J13" s="65"/>
      <c r="K13" s="65"/>
      <c r="L13" s="163">
        <f>IF(I13=0,"",SUM(I13:K13))</f>
      </c>
      <c r="M13" s="163">
        <f>IF(I13=0,"",I13+K13)</f>
      </c>
      <c r="N13" s="164">
        <f>IF(I13=0,"",IF(M13=0,"",M13/L13))</f>
      </c>
      <c r="O13" s="163">
        <f>IF(I13=0,"",(ROUND(3600/L13,0)))</f>
      </c>
      <c r="P13" s="166">
        <f t="shared" si="0"/>
      </c>
      <c r="Q13" s="165">
        <f t="shared" si="1"/>
      </c>
      <c r="R13" s="160">
        <f t="shared" si="2"/>
      </c>
      <c r="S13" s="160">
        <f t="shared" si="3"/>
      </c>
      <c r="T13" s="166">
        <f t="shared" si="4"/>
      </c>
      <c r="U13" s="167">
        <f t="shared" si="5"/>
      </c>
      <c r="V13" s="160">
        <f t="shared" si="6"/>
      </c>
      <c r="W13" s="160">
        <f t="shared" si="7"/>
      </c>
      <c r="X13" s="166">
        <f t="shared" si="8"/>
      </c>
      <c r="Y13" s="167">
        <f t="shared" si="9"/>
      </c>
      <c r="Z13" s="160">
        <f t="shared" si="10"/>
      </c>
      <c r="AA13" s="160">
        <f t="shared" si="11"/>
      </c>
      <c r="AB13" s="160">
        <f t="shared" si="12"/>
      </c>
      <c r="AC13" s="160">
        <f t="shared" si="13"/>
      </c>
      <c r="AD13" s="160">
        <f t="shared" si="14"/>
      </c>
      <c r="AE13" s="166">
        <f t="shared" si="15"/>
      </c>
      <c r="AF13" s="167">
        <f t="shared" si="16"/>
      </c>
      <c r="AG13" s="18"/>
      <c r="AH13" s="18"/>
      <c r="AI13" s="16"/>
      <c r="AJ13" s="16"/>
      <c r="AK13" s="17"/>
      <c r="AL13" s="17"/>
      <c r="AM13" s="171"/>
      <c r="AN13" s="170"/>
      <c r="AO13" s="170"/>
      <c r="AP13" s="171"/>
      <c r="AQ13" s="170"/>
      <c r="AR13" s="170"/>
      <c r="AT13" s="137">
        <v>27</v>
      </c>
      <c r="AU13" s="122">
        <v>35</v>
      </c>
      <c r="AV13" s="134" t="s">
        <v>10</v>
      </c>
    </row>
    <row r="14" spans="2:48" ht="12">
      <c r="B14" s="28">
        <v>10</v>
      </c>
      <c r="C14" s="83"/>
      <c r="D14" s="83"/>
      <c r="E14" s="76"/>
      <c r="F14" s="77"/>
      <c r="G14" s="65"/>
      <c r="H14" s="65"/>
      <c r="I14" s="65"/>
      <c r="J14" s="65"/>
      <c r="K14" s="65"/>
      <c r="L14" s="163">
        <f>IF(I14=0,"",SUM(I14:K14))</f>
      </c>
      <c r="M14" s="163">
        <f>IF(I14=0,"",I14+K14)</f>
      </c>
      <c r="N14" s="164">
        <f>IF(I14=0,"",IF(M14=0,"",M14/L14))</f>
      </c>
      <c r="O14" s="163">
        <f>IF(I14=0,"",(ROUND(3600/L14,0)))</f>
      </c>
      <c r="P14" s="166">
        <f t="shared" si="0"/>
      </c>
      <c r="Q14" s="165">
        <f t="shared" si="1"/>
      </c>
      <c r="R14" s="160">
        <f t="shared" si="2"/>
      </c>
      <c r="S14" s="160">
        <f t="shared" si="3"/>
      </c>
      <c r="T14" s="166">
        <f t="shared" si="4"/>
      </c>
      <c r="U14" s="167">
        <f t="shared" si="5"/>
      </c>
      <c r="V14" s="160">
        <f t="shared" si="6"/>
      </c>
      <c r="W14" s="160">
        <f t="shared" si="7"/>
      </c>
      <c r="X14" s="166">
        <f t="shared" si="8"/>
      </c>
      <c r="Y14" s="167">
        <f t="shared" si="9"/>
      </c>
      <c r="Z14" s="160">
        <f t="shared" si="10"/>
      </c>
      <c r="AA14" s="160">
        <f t="shared" si="11"/>
      </c>
      <c r="AB14" s="160">
        <f t="shared" si="12"/>
      </c>
      <c r="AC14" s="160">
        <f t="shared" si="13"/>
      </c>
      <c r="AD14" s="160">
        <f t="shared" si="14"/>
      </c>
      <c r="AE14" s="166">
        <f t="shared" si="15"/>
      </c>
      <c r="AF14" s="167">
        <f t="shared" si="16"/>
      </c>
      <c r="AG14" s="18"/>
      <c r="AH14" s="18"/>
      <c r="AI14" s="16"/>
      <c r="AJ14" s="16"/>
      <c r="AK14" s="17"/>
      <c r="AL14" s="17"/>
      <c r="AM14" s="171"/>
      <c r="AN14" s="170"/>
      <c r="AO14" s="170"/>
      <c r="AP14" s="171"/>
      <c r="AQ14" s="170"/>
      <c r="AR14" s="170"/>
      <c r="AT14" s="137">
        <v>36</v>
      </c>
      <c r="AU14" s="122">
        <v>1000</v>
      </c>
      <c r="AV14" s="134" t="s">
        <v>11</v>
      </c>
    </row>
    <row r="15" spans="3:44" ht="12">
      <c r="C15" s="15"/>
      <c r="D15" s="15"/>
      <c r="E15" s="16"/>
      <c r="F15" s="16"/>
      <c r="G15" s="16"/>
      <c r="H15" s="16"/>
      <c r="I15" s="16"/>
      <c r="J15" s="16"/>
      <c r="K15" s="16"/>
      <c r="L15" s="16"/>
      <c r="M15" s="16"/>
      <c r="N15" s="16"/>
      <c r="O15" s="16"/>
      <c r="P15" s="16"/>
      <c r="Q15" s="16"/>
      <c r="R15" s="16"/>
      <c r="S15" s="16"/>
      <c r="T15" s="16"/>
      <c r="U15" s="16"/>
      <c r="V15" s="16"/>
      <c r="W15" s="16"/>
      <c r="X15" s="16"/>
      <c r="Y15" s="18"/>
      <c r="Z15" s="18"/>
      <c r="AA15" s="18"/>
      <c r="AB15" s="18"/>
      <c r="AC15" s="18"/>
      <c r="AD15" s="18"/>
      <c r="AE15" s="18"/>
      <c r="AF15" s="18"/>
      <c r="AG15" s="18"/>
      <c r="AH15" s="18"/>
      <c r="AI15" s="16"/>
      <c r="AJ15" s="16"/>
      <c r="AK15" s="17"/>
      <c r="AL15" s="17"/>
      <c r="AM15" s="171"/>
      <c r="AN15" s="170"/>
      <c r="AO15" s="170"/>
      <c r="AP15" s="171"/>
      <c r="AQ15" s="170"/>
      <c r="AR15" s="170"/>
    </row>
    <row r="16" spans="3:44" ht="12">
      <c r="C16" s="15"/>
      <c r="D16" s="15"/>
      <c r="E16" s="16"/>
      <c r="F16" s="16"/>
      <c r="G16" s="16"/>
      <c r="H16" s="16"/>
      <c r="I16" s="16"/>
      <c r="J16" s="16"/>
      <c r="K16" s="16"/>
      <c r="L16" s="16"/>
      <c r="M16" s="16"/>
      <c r="N16" s="16"/>
      <c r="O16" s="16"/>
      <c r="P16" s="16"/>
      <c r="Q16" s="16"/>
      <c r="R16" s="16"/>
      <c r="S16" s="16"/>
      <c r="T16" s="16"/>
      <c r="U16" s="16"/>
      <c r="V16" s="16"/>
      <c r="W16" s="16"/>
      <c r="X16" s="16"/>
      <c r="Y16" s="18"/>
      <c r="Z16" s="18"/>
      <c r="AA16" s="18"/>
      <c r="AB16" s="18"/>
      <c r="AC16" s="18"/>
      <c r="AD16" s="18"/>
      <c r="AE16" s="18"/>
      <c r="AF16" s="18"/>
      <c r="AG16" s="18"/>
      <c r="AH16" s="18"/>
      <c r="AI16" s="16"/>
      <c r="AJ16" s="16"/>
      <c r="AK16" s="17"/>
      <c r="AL16" s="17"/>
      <c r="AM16" s="171"/>
      <c r="AN16" s="170"/>
      <c r="AO16" s="170"/>
      <c r="AP16" s="171"/>
      <c r="AQ16" s="170"/>
      <c r="AR16" s="170"/>
    </row>
    <row r="17" spans="3:44" ht="12">
      <c r="C17" s="15"/>
      <c r="D17" s="15"/>
      <c r="E17" s="16"/>
      <c r="F17" s="16"/>
      <c r="G17" s="16"/>
      <c r="H17" s="16"/>
      <c r="I17" s="16"/>
      <c r="J17" s="16"/>
      <c r="K17" s="16"/>
      <c r="L17" s="16"/>
      <c r="M17" s="16"/>
      <c r="N17" s="16"/>
      <c r="O17" s="16"/>
      <c r="P17" s="16"/>
      <c r="Q17" s="16"/>
      <c r="R17" s="16"/>
      <c r="S17" s="16"/>
      <c r="T17" s="16"/>
      <c r="U17" s="16"/>
      <c r="V17" s="16"/>
      <c r="W17" s="16"/>
      <c r="X17" s="16"/>
      <c r="Y17" s="18"/>
      <c r="Z17" s="18"/>
      <c r="AA17" s="18"/>
      <c r="AB17" s="18"/>
      <c r="AC17" s="18"/>
      <c r="AD17" s="18"/>
      <c r="AE17" s="18"/>
      <c r="AF17" s="18"/>
      <c r="AG17" s="18"/>
      <c r="AH17" s="18"/>
      <c r="AI17" s="16"/>
      <c r="AJ17" s="16"/>
      <c r="AK17" s="17"/>
      <c r="AL17" s="17"/>
      <c r="AM17" s="171"/>
      <c r="AN17" s="170"/>
      <c r="AO17" s="170"/>
      <c r="AP17" s="171"/>
      <c r="AQ17" s="170"/>
      <c r="AR17" s="170"/>
    </row>
    <row r="18" spans="3:44" ht="12">
      <c r="C18" s="15"/>
      <c r="D18" s="15"/>
      <c r="E18" s="16"/>
      <c r="F18" s="16"/>
      <c r="G18" s="16"/>
      <c r="H18" s="16"/>
      <c r="I18" s="16"/>
      <c r="J18" s="16"/>
      <c r="K18" s="16"/>
      <c r="L18" s="16"/>
      <c r="M18" s="16"/>
      <c r="N18" s="16"/>
      <c r="O18" s="16"/>
      <c r="P18" s="16"/>
      <c r="Q18" s="16"/>
      <c r="R18" s="16"/>
      <c r="S18" s="16"/>
      <c r="T18" s="16"/>
      <c r="U18" s="16"/>
      <c r="V18" s="16"/>
      <c r="W18" s="16"/>
      <c r="X18" s="16"/>
      <c r="Y18" s="18"/>
      <c r="Z18" s="18"/>
      <c r="AA18" s="18"/>
      <c r="AB18" s="18"/>
      <c r="AC18" s="18"/>
      <c r="AD18" s="18"/>
      <c r="AE18" s="18"/>
      <c r="AF18" s="18"/>
      <c r="AG18" s="18"/>
      <c r="AH18" s="18"/>
      <c r="AI18" s="16"/>
      <c r="AJ18" s="16"/>
      <c r="AK18" s="17"/>
      <c r="AL18" s="17"/>
      <c r="AM18" s="171"/>
      <c r="AN18" s="170"/>
      <c r="AO18" s="170"/>
      <c r="AP18" s="171"/>
      <c r="AQ18" s="170"/>
      <c r="AR18" s="170"/>
    </row>
    <row r="19" spans="3:44" ht="12">
      <c r="C19" s="15"/>
      <c r="D19" s="15"/>
      <c r="E19" s="16"/>
      <c r="F19" s="16"/>
      <c r="G19" s="16"/>
      <c r="H19" s="16"/>
      <c r="I19" s="16"/>
      <c r="J19" s="16"/>
      <c r="K19" s="16"/>
      <c r="L19" s="16"/>
      <c r="M19" s="16"/>
      <c r="N19" s="16"/>
      <c r="O19" s="16"/>
      <c r="P19" s="16"/>
      <c r="Q19" s="16"/>
      <c r="R19" s="16"/>
      <c r="S19" s="16"/>
      <c r="T19" s="16"/>
      <c r="U19" s="16"/>
      <c r="V19" s="16"/>
      <c r="W19" s="16"/>
      <c r="X19" s="16"/>
      <c r="Y19" s="18"/>
      <c r="Z19" s="18"/>
      <c r="AA19" s="18"/>
      <c r="AB19" s="18"/>
      <c r="AC19" s="18"/>
      <c r="AD19" s="18"/>
      <c r="AE19" s="18"/>
      <c r="AF19" s="18"/>
      <c r="AG19" s="18"/>
      <c r="AH19" s="18"/>
      <c r="AI19" s="16"/>
      <c r="AJ19" s="16"/>
      <c r="AK19" s="17"/>
      <c r="AL19" s="17"/>
      <c r="AM19" s="171"/>
      <c r="AN19" s="170"/>
      <c r="AO19" s="170"/>
      <c r="AP19" s="171"/>
      <c r="AQ19" s="170"/>
      <c r="AR19" s="170"/>
    </row>
    <row r="20" spans="3:44" ht="12">
      <c r="C20" s="15"/>
      <c r="D20" s="15"/>
      <c r="E20" s="16"/>
      <c r="F20" s="16"/>
      <c r="G20" s="16"/>
      <c r="H20" s="16"/>
      <c r="I20" s="16"/>
      <c r="J20" s="16"/>
      <c r="K20" s="16"/>
      <c r="L20" s="16"/>
      <c r="M20" s="16"/>
      <c r="N20" s="16"/>
      <c r="O20" s="16"/>
      <c r="P20" s="16"/>
      <c r="Q20" s="16"/>
      <c r="R20" s="16"/>
      <c r="S20" s="16"/>
      <c r="T20" s="16"/>
      <c r="U20" s="16"/>
      <c r="V20" s="16"/>
      <c r="W20" s="16"/>
      <c r="X20" s="16"/>
      <c r="Y20" s="18"/>
      <c r="Z20" s="18"/>
      <c r="AA20" s="18"/>
      <c r="AB20" s="18"/>
      <c r="AC20" s="18"/>
      <c r="AD20" s="18"/>
      <c r="AE20" s="18"/>
      <c r="AF20" s="18"/>
      <c r="AG20" s="18"/>
      <c r="AH20" s="18"/>
      <c r="AI20" s="16"/>
      <c r="AJ20" s="16"/>
      <c r="AK20" s="17"/>
      <c r="AL20" s="17"/>
      <c r="AM20" s="171"/>
      <c r="AN20" s="170"/>
      <c r="AO20" s="170"/>
      <c r="AP20" s="171"/>
      <c r="AQ20" s="170"/>
      <c r="AR20" s="170"/>
    </row>
    <row r="21" spans="3:44" ht="12">
      <c r="C21" s="15"/>
      <c r="D21" s="15"/>
      <c r="E21" s="16"/>
      <c r="F21" s="16"/>
      <c r="G21" s="16"/>
      <c r="H21" s="16"/>
      <c r="I21" s="16"/>
      <c r="J21" s="16"/>
      <c r="K21" s="16"/>
      <c r="L21" s="16"/>
      <c r="M21" s="16"/>
      <c r="N21" s="16"/>
      <c r="O21" s="16"/>
      <c r="P21" s="16"/>
      <c r="Q21" s="16"/>
      <c r="R21" s="16"/>
      <c r="S21" s="16"/>
      <c r="T21" s="16"/>
      <c r="U21" s="16"/>
      <c r="V21" s="16"/>
      <c r="W21" s="16"/>
      <c r="X21" s="16"/>
      <c r="Y21" s="18"/>
      <c r="Z21" s="18"/>
      <c r="AA21" s="18"/>
      <c r="AB21" s="18"/>
      <c r="AC21" s="18"/>
      <c r="AD21" s="18"/>
      <c r="AE21" s="18"/>
      <c r="AF21" s="18"/>
      <c r="AG21" s="18"/>
      <c r="AH21" s="18"/>
      <c r="AI21" s="16"/>
      <c r="AJ21" s="16"/>
      <c r="AK21" s="17"/>
      <c r="AL21" s="17"/>
      <c r="AM21" s="171"/>
      <c r="AN21" s="170"/>
      <c r="AO21" s="170"/>
      <c r="AP21" s="171"/>
      <c r="AQ21" s="170"/>
      <c r="AR21" s="170"/>
    </row>
    <row r="22" spans="3:44" ht="12">
      <c r="C22" s="15"/>
      <c r="D22" s="15"/>
      <c r="E22" s="16"/>
      <c r="F22" s="16"/>
      <c r="G22" s="16"/>
      <c r="H22" s="16"/>
      <c r="I22" s="16"/>
      <c r="J22" s="16"/>
      <c r="K22" s="16"/>
      <c r="L22" s="16"/>
      <c r="M22" s="16"/>
      <c r="N22" s="16"/>
      <c r="O22" s="16"/>
      <c r="P22" s="16"/>
      <c r="Q22" s="16"/>
      <c r="R22" s="16"/>
      <c r="S22" s="16"/>
      <c r="T22" s="16"/>
      <c r="U22" s="16"/>
      <c r="V22" s="16"/>
      <c r="W22" s="16"/>
      <c r="X22" s="16"/>
      <c r="Y22" s="18"/>
      <c r="Z22" s="18"/>
      <c r="AA22" s="18"/>
      <c r="AB22" s="18"/>
      <c r="AC22" s="18"/>
      <c r="AD22" s="18"/>
      <c r="AE22" s="18"/>
      <c r="AF22" s="18"/>
      <c r="AG22" s="18"/>
      <c r="AH22" s="18"/>
      <c r="AI22" s="16"/>
      <c r="AJ22" s="16"/>
      <c r="AK22" s="17"/>
      <c r="AL22" s="17"/>
      <c r="AM22" s="171"/>
      <c r="AN22" s="170"/>
      <c r="AO22" s="170"/>
      <c r="AP22" s="171"/>
      <c r="AQ22" s="170"/>
      <c r="AR22" s="170"/>
    </row>
    <row r="23" spans="3:44" ht="12">
      <c r="C23" s="15"/>
      <c r="D23" s="15"/>
      <c r="E23" s="16"/>
      <c r="F23" s="16"/>
      <c r="G23" s="16"/>
      <c r="H23" s="16"/>
      <c r="I23" s="16"/>
      <c r="J23" s="16"/>
      <c r="K23" s="16"/>
      <c r="L23" s="16"/>
      <c r="M23" s="16"/>
      <c r="N23" s="16"/>
      <c r="O23" s="16"/>
      <c r="P23" s="16"/>
      <c r="Q23" s="16"/>
      <c r="R23" s="16"/>
      <c r="S23" s="16"/>
      <c r="T23" s="16"/>
      <c r="U23" s="16"/>
      <c r="V23" s="16"/>
      <c r="W23" s="16"/>
      <c r="X23" s="16"/>
      <c r="Y23" s="18"/>
      <c r="Z23" s="18"/>
      <c r="AA23" s="18"/>
      <c r="AB23" s="18"/>
      <c r="AC23" s="18"/>
      <c r="AD23" s="18"/>
      <c r="AE23" s="18"/>
      <c r="AF23" s="18"/>
      <c r="AG23" s="18"/>
      <c r="AH23" s="18"/>
      <c r="AI23" s="16"/>
      <c r="AJ23" s="16"/>
      <c r="AK23" s="17"/>
      <c r="AL23" s="17"/>
      <c r="AM23" s="171"/>
      <c r="AN23" s="170"/>
      <c r="AO23" s="170"/>
      <c r="AP23" s="171"/>
      <c r="AQ23" s="170"/>
      <c r="AR23" s="170"/>
    </row>
    <row r="24" spans="3:44" ht="12">
      <c r="C24" s="15"/>
      <c r="D24" s="15"/>
      <c r="E24" s="16"/>
      <c r="F24" s="16"/>
      <c r="G24" s="16"/>
      <c r="H24" s="16"/>
      <c r="I24" s="16"/>
      <c r="J24" s="16"/>
      <c r="K24" s="16"/>
      <c r="L24" s="16"/>
      <c r="M24" s="16"/>
      <c r="N24" s="16"/>
      <c r="O24" s="16"/>
      <c r="P24" s="16"/>
      <c r="Q24" s="16"/>
      <c r="R24" s="16"/>
      <c r="S24" s="16"/>
      <c r="T24" s="16"/>
      <c r="U24" s="16"/>
      <c r="V24" s="16"/>
      <c r="W24" s="16"/>
      <c r="X24" s="16"/>
      <c r="Y24" s="18"/>
      <c r="Z24" s="18"/>
      <c r="AA24" s="18"/>
      <c r="AB24" s="18"/>
      <c r="AC24" s="18"/>
      <c r="AD24" s="18"/>
      <c r="AE24" s="18"/>
      <c r="AF24" s="18"/>
      <c r="AG24" s="18"/>
      <c r="AH24" s="18"/>
      <c r="AI24" s="16"/>
      <c r="AJ24" s="16"/>
      <c r="AK24" s="17"/>
      <c r="AL24" s="17"/>
      <c r="AM24" s="171"/>
      <c r="AN24" s="170"/>
      <c r="AO24" s="170"/>
      <c r="AP24" s="171"/>
      <c r="AQ24" s="170"/>
      <c r="AR24" s="170"/>
    </row>
    <row r="25" spans="3:44" ht="12">
      <c r="C25" s="15"/>
      <c r="D25" s="15"/>
      <c r="E25" s="16"/>
      <c r="F25" s="16"/>
      <c r="G25" s="16"/>
      <c r="H25" s="16"/>
      <c r="I25" s="16"/>
      <c r="J25" s="16"/>
      <c r="K25" s="16"/>
      <c r="L25" s="16"/>
      <c r="M25" s="16"/>
      <c r="N25" s="16"/>
      <c r="O25" s="16"/>
      <c r="P25" s="16"/>
      <c r="Q25" s="16"/>
      <c r="R25" s="16"/>
      <c r="S25" s="16"/>
      <c r="T25" s="16"/>
      <c r="U25" s="16"/>
      <c r="V25" s="16"/>
      <c r="W25" s="16"/>
      <c r="X25" s="16"/>
      <c r="Y25" s="18"/>
      <c r="Z25" s="18"/>
      <c r="AA25" s="18"/>
      <c r="AB25" s="18"/>
      <c r="AC25" s="18"/>
      <c r="AD25" s="18"/>
      <c r="AE25" s="18"/>
      <c r="AF25" s="18"/>
      <c r="AG25" s="18"/>
      <c r="AH25" s="18"/>
      <c r="AI25" s="16"/>
      <c r="AJ25" s="16"/>
      <c r="AK25" s="17"/>
      <c r="AL25" s="17"/>
      <c r="AM25" s="171"/>
      <c r="AN25" s="170"/>
      <c r="AO25" s="170"/>
      <c r="AP25" s="171"/>
      <c r="AQ25" s="170"/>
      <c r="AR25" s="170"/>
    </row>
    <row r="26" spans="3:44" ht="12">
      <c r="C26" s="15"/>
      <c r="D26" s="15"/>
      <c r="E26" s="16"/>
      <c r="F26" s="16"/>
      <c r="G26" s="16"/>
      <c r="H26" s="16"/>
      <c r="I26" s="16"/>
      <c r="J26" s="16"/>
      <c r="K26" s="16"/>
      <c r="L26" s="16"/>
      <c r="M26" s="16"/>
      <c r="N26" s="16"/>
      <c r="O26" s="16"/>
      <c r="P26" s="16"/>
      <c r="Q26" s="16"/>
      <c r="R26" s="16"/>
      <c r="S26" s="16"/>
      <c r="T26" s="16"/>
      <c r="U26" s="16"/>
      <c r="V26" s="16"/>
      <c r="W26" s="16"/>
      <c r="X26" s="16"/>
      <c r="Y26" s="18"/>
      <c r="Z26" s="18"/>
      <c r="AA26" s="18"/>
      <c r="AB26" s="18"/>
      <c r="AC26" s="18"/>
      <c r="AD26" s="18"/>
      <c r="AE26" s="18"/>
      <c r="AF26" s="18"/>
      <c r="AG26" s="18"/>
      <c r="AH26" s="18"/>
      <c r="AI26" s="16"/>
      <c r="AJ26" s="16"/>
      <c r="AK26" s="17"/>
      <c r="AL26" s="17"/>
      <c r="AM26" s="171"/>
      <c r="AN26" s="170"/>
      <c r="AO26" s="170"/>
      <c r="AP26" s="171"/>
      <c r="AQ26" s="170"/>
      <c r="AR26" s="170"/>
    </row>
    <row r="27" spans="3:44" ht="12">
      <c r="C27" s="15"/>
      <c r="D27" s="15"/>
      <c r="E27" s="16"/>
      <c r="F27" s="16"/>
      <c r="G27" s="16"/>
      <c r="H27" s="16"/>
      <c r="I27" s="16"/>
      <c r="J27" s="16"/>
      <c r="K27" s="16"/>
      <c r="L27" s="16"/>
      <c r="M27" s="16"/>
      <c r="N27" s="16"/>
      <c r="O27" s="16"/>
      <c r="P27" s="16"/>
      <c r="Q27" s="16"/>
      <c r="R27" s="16"/>
      <c r="S27" s="16"/>
      <c r="T27" s="16"/>
      <c r="U27" s="16"/>
      <c r="V27" s="16"/>
      <c r="W27" s="16"/>
      <c r="X27" s="16"/>
      <c r="Y27" s="18"/>
      <c r="Z27" s="18"/>
      <c r="AA27" s="18"/>
      <c r="AB27" s="18"/>
      <c r="AC27" s="18"/>
      <c r="AD27" s="18"/>
      <c r="AE27" s="18"/>
      <c r="AF27" s="18"/>
      <c r="AG27" s="18"/>
      <c r="AH27" s="18"/>
      <c r="AI27" s="16"/>
      <c r="AJ27" s="16"/>
      <c r="AK27" s="17"/>
      <c r="AL27" s="17"/>
      <c r="AM27" s="171"/>
      <c r="AN27" s="170"/>
      <c r="AO27" s="170"/>
      <c r="AP27" s="171"/>
      <c r="AQ27" s="170"/>
      <c r="AR27" s="170"/>
    </row>
    <row r="28" spans="3:44" ht="12">
      <c r="C28" s="15"/>
      <c r="D28" s="15"/>
      <c r="E28" s="16"/>
      <c r="F28" s="16"/>
      <c r="G28" s="16"/>
      <c r="H28" s="16"/>
      <c r="I28" s="16"/>
      <c r="J28" s="16"/>
      <c r="K28" s="16"/>
      <c r="L28" s="16"/>
      <c r="M28" s="16"/>
      <c r="N28" s="16"/>
      <c r="O28" s="16"/>
      <c r="P28" s="16"/>
      <c r="Q28" s="16"/>
      <c r="R28" s="16"/>
      <c r="S28" s="16"/>
      <c r="T28" s="16"/>
      <c r="U28" s="16"/>
      <c r="V28" s="16"/>
      <c r="W28" s="16"/>
      <c r="X28" s="16"/>
      <c r="Y28" s="18"/>
      <c r="Z28" s="18"/>
      <c r="AA28" s="18"/>
      <c r="AB28" s="18"/>
      <c r="AC28" s="18"/>
      <c r="AD28" s="18"/>
      <c r="AE28" s="18"/>
      <c r="AF28" s="18"/>
      <c r="AG28" s="18"/>
      <c r="AH28" s="18"/>
      <c r="AI28" s="16"/>
      <c r="AJ28" s="16"/>
      <c r="AK28" s="17"/>
      <c r="AL28" s="17"/>
      <c r="AM28" s="171"/>
      <c r="AN28" s="170"/>
      <c r="AO28" s="170"/>
      <c r="AP28" s="171"/>
      <c r="AQ28" s="170"/>
      <c r="AR28" s="170"/>
    </row>
    <row r="29" spans="3:44" ht="12">
      <c r="C29" s="15"/>
      <c r="D29" s="15"/>
      <c r="E29" s="16"/>
      <c r="F29" s="16"/>
      <c r="G29" s="16"/>
      <c r="H29" s="16"/>
      <c r="I29" s="16"/>
      <c r="J29" s="16"/>
      <c r="K29" s="16"/>
      <c r="L29" s="16"/>
      <c r="M29" s="16"/>
      <c r="N29" s="16"/>
      <c r="O29" s="16"/>
      <c r="P29" s="16"/>
      <c r="Q29" s="16"/>
      <c r="R29" s="16"/>
      <c r="S29" s="16"/>
      <c r="T29" s="16"/>
      <c r="U29" s="16"/>
      <c r="V29" s="16"/>
      <c r="W29" s="16"/>
      <c r="X29" s="16"/>
      <c r="Y29" s="18"/>
      <c r="Z29" s="18"/>
      <c r="AA29" s="18"/>
      <c r="AB29" s="18"/>
      <c r="AC29" s="18"/>
      <c r="AD29" s="18"/>
      <c r="AE29" s="18"/>
      <c r="AF29" s="18"/>
      <c r="AG29" s="18"/>
      <c r="AH29" s="18"/>
      <c r="AI29" s="16"/>
      <c r="AJ29" s="16"/>
      <c r="AK29" s="17"/>
      <c r="AL29" s="17"/>
      <c r="AM29" s="171"/>
      <c r="AN29" s="170"/>
      <c r="AO29" s="170"/>
      <c r="AP29" s="171"/>
      <c r="AQ29" s="170"/>
      <c r="AR29" s="170"/>
    </row>
    <row r="30" spans="3:44" ht="12">
      <c r="C30" s="15"/>
      <c r="D30" s="15"/>
      <c r="E30" s="16"/>
      <c r="F30" s="16"/>
      <c r="G30" s="16"/>
      <c r="H30" s="16"/>
      <c r="I30" s="16"/>
      <c r="J30" s="16"/>
      <c r="K30" s="16"/>
      <c r="L30" s="16"/>
      <c r="M30" s="16"/>
      <c r="N30" s="16"/>
      <c r="O30" s="16"/>
      <c r="P30" s="16"/>
      <c r="Q30" s="16"/>
      <c r="R30" s="16"/>
      <c r="S30" s="16"/>
      <c r="T30" s="16"/>
      <c r="U30" s="16"/>
      <c r="V30" s="16"/>
      <c r="W30" s="16"/>
      <c r="X30" s="16"/>
      <c r="Y30" s="18"/>
      <c r="Z30" s="18"/>
      <c r="AA30" s="18"/>
      <c r="AB30" s="18"/>
      <c r="AC30" s="18"/>
      <c r="AD30" s="18"/>
      <c r="AE30" s="18"/>
      <c r="AF30" s="18"/>
      <c r="AG30" s="18"/>
      <c r="AH30" s="18"/>
      <c r="AI30" s="16"/>
      <c r="AJ30" s="16"/>
      <c r="AK30" s="17"/>
      <c r="AL30" s="17"/>
      <c r="AM30" s="171"/>
      <c r="AN30" s="170"/>
      <c r="AO30" s="170"/>
      <c r="AP30" s="171"/>
      <c r="AQ30" s="170"/>
      <c r="AR30" s="170"/>
    </row>
    <row r="31" spans="3:44" ht="12">
      <c r="C31" s="15"/>
      <c r="D31" s="15"/>
      <c r="E31" s="16"/>
      <c r="F31" s="16"/>
      <c r="G31" s="16"/>
      <c r="H31" s="16"/>
      <c r="I31" s="16"/>
      <c r="J31" s="16"/>
      <c r="K31" s="16"/>
      <c r="L31" s="16"/>
      <c r="M31" s="16"/>
      <c r="N31" s="16"/>
      <c r="O31" s="16"/>
      <c r="P31" s="16"/>
      <c r="Q31" s="16"/>
      <c r="R31" s="16"/>
      <c r="S31" s="16"/>
      <c r="T31" s="16"/>
      <c r="U31" s="16"/>
      <c r="V31" s="16"/>
      <c r="W31" s="16"/>
      <c r="X31" s="16"/>
      <c r="Y31" s="18"/>
      <c r="Z31" s="18"/>
      <c r="AA31" s="18"/>
      <c r="AB31" s="18"/>
      <c r="AC31" s="18"/>
      <c r="AD31" s="18"/>
      <c r="AE31" s="18"/>
      <c r="AF31" s="18"/>
      <c r="AG31" s="18"/>
      <c r="AH31" s="18"/>
      <c r="AI31" s="16"/>
      <c r="AJ31" s="16"/>
      <c r="AK31" s="17"/>
      <c r="AL31" s="17"/>
      <c r="AM31" s="171"/>
      <c r="AN31" s="170"/>
      <c r="AO31" s="170"/>
      <c r="AP31" s="171"/>
      <c r="AQ31" s="170"/>
      <c r="AR31" s="170"/>
    </row>
    <row r="32" spans="3:44" ht="12">
      <c r="C32" s="15"/>
      <c r="D32" s="15"/>
      <c r="E32" s="16"/>
      <c r="F32" s="16"/>
      <c r="G32" s="16"/>
      <c r="H32" s="16"/>
      <c r="I32" s="16"/>
      <c r="J32" s="16"/>
      <c r="K32" s="16"/>
      <c r="L32" s="16"/>
      <c r="M32" s="16"/>
      <c r="N32" s="16"/>
      <c r="O32" s="16"/>
      <c r="P32" s="16"/>
      <c r="Q32" s="16"/>
      <c r="R32" s="16"/>
      <c r="S32" s="16"/>
      <c r="T32" s="16"/>
      <c r="U32" s="16"/>
      <c r="V32" s="16"/>
      <c r="W32" s="16"/>
      <c r="X32" s="16"/>
      <c r="Y32" s="18"/>
      <c r="Z32" s="18"/>
      <c r="AA32" s="18"/>
      <c r="AB32" s="18"/>
      <c r="AC32" s="18"/>
      <c r="AD32" s="18"/>
      <c r="AE32" s="18"/>
      <c r="AF32" s="18"/>
      <c r="AG32" s="18"/>
      <c r="AH32" s="18"/>
      <c r="AI32" s="16"/>
      <c r="AJ32" s="16"/>
      <c r="AK32" s="17"/>
      <c r="AL32" s="17"/>
      <c r="AM32" s="171"/>
      <c r="AN32" s="170"/>
      <c r="AO32" s="170"/>
      <c r="AP32" s="171"/>
      <c r="AQ32" s="170"/>
      <c r="AR32" s="170"/>
    </row>
    <row r="33" spans="3:44" ht="12">
      <c r="C33" s="15"/>
      <c r="D33" s="15"/>
      <c r="E33" s="16"/>
      <c r="F33" s="16"/>
      <c r="G33" s="16"/>
      <c r="H33" s="16"/>
      <c r="I33" s="16"/>
      <c r="J33" s="16"/>
      <c r="K33" s="16"/>
      <c r="L33" s="16"/>
      <c r="M33" s="16"/>
      <c r="N33" s="16"/>
      <c r="O33" s="16"/>
      <c r="P33" s="16"/>
      <c r="Q33" s="16"/>
      <c r="R33" s="16"/>
      <c r="S33" s="16"/>
      <c r="T33" s="16"/>
      <c r="U33" s="16"/>
      <c r="V33" s="16"/>
      <c r="W33" s="16"/>
      <c r="X33" s="16"/>
      <c r="Y33" s="18"/>
      <c r="Z33" s="18"/>
      <c r="AA33" s="18"/>
      <c r="AB33" s="18"/>
      <c r="AC33" s="18"/>
      <c r="AD33" s="18"/>
      <c r="AE33" s="18"/>
      <c r="AF33" s="18"/>
      <c r="AG33" s="18"/>
      <c r="AH33" s="18"/>
      <c r="AI33" s="16"/>
      <c r="AJ33" s="16"/>
      <c r="AK33" s="17"/>
      <c r="AL33" s="17"/>
      <c r="AM33" s="171"/>
      <c r="AN33" s="170"/>
      <c r="AO33" s="170"/>
      <c r="AP33" s="171"/>
      <c r="AQ33" s="170"/>
      <c r="AR33" s="170"/>
    </row>
    <row r="34" spans="3:44" ht="12">
      <c r="C34" s="15"/>
      <c r="D34" s="15"/>
      <c r="E34" s="16"/>
      <c r="F34" s="16"/>
      <c r="G34" s="16"/>
      <c r="H34" s="16"/>
      <c r="I34" s="16"/>
      <c r="J34" s="16"/>
      <c r="K34" s="16"/>
      <c r="L34" s="16"/>
      <c r="M34" s="16"/>
      <c r="N34" s="16"/>
      <c r="O34" s="16"/>
      <c r="P34" s="16"/>
      <c r="Q34" s="16"/>
      <c r="R34" s="16"/>
      <c r="S34" s="16"/>
      <c r="T34" s="16"/>
      <c r="U34" s="16"/>
      <c r="V34" s="16"/>
      <c r="W34" s="16"/>
      <c r="X34" s="16"/>
      <c r="Y34" s="18"/>
      <c r="Z34" s="18"/>
      <c r="AA34" s="18"/>
      <c r="AB34" s="18"/>
      <c r="AC34" s="18"/>
      <c r="AD34" s="18"/>
      <c r="AE34" s="18"/>
      <c r="AF34" s="18"/>
      <c r="AG34" s="18"/>
      <c r="AH34" s="18"/>
      <c r="AI34" s="16"/>
      <c r="AJ34" s="16"/>
      <c r="AK34" s="17"/>
      <c r="AL34" s="17"/>
      <c r="AM34" s="171"/>
      <c r="AN34" s="170"/>
      <c r="AO34" s="170"/>
      <c r="AP34" s="171"/>
      <c r="AQ34" s="170"/>
      <c r="AR34" s="170"/>
    </row>
    <row r="35" spans="3:44" ht="12">
      <c r="C35" s="15"/>
      <c r="D35" s="15"/>
      <c r="E35" s="16"/>
      <c r="F35" s="16"/>
      <c r="G35" s="16"/>
      <c r="H35" s="16"/>
      <c r="I35" s="16"/>
      <c r="J35" s="16"/>
      <c r="K35" s="16"/>
      <c r="L35" s="16"/>
      <c r="M35" s="16"/>
      <c r="N35" s="16"/>
      <c r="O35" s="16"/>
      <c r="P35" s="16"/>
      <c r="Q35" s="16"/>
      <c r="R35" s="16"/>
      <c r="S35" s="16"/>
      <c r="T35" s="16"/>
      <c r="U35" s="16"/>
      <c r="V35" s="16"/>
      <c r="W35" s="16"/>
      <c r="X35" s="16"/>
      <c r="Y35" s="18"/>
      <c r="Z35" s="18"/>
      <c r="AA35" s="18"/>
      <c r="AB35" s="18"/>
      <c r="AC35" s="18"/>
      <c r="AD35" s="18"/>
      <c r="AE35" s="18"/>
      <c r="AF35" s="18"/>
      <c r="AG35" s="18"/>
      <c r="AH35" s="18"/>
      <c r="AI35" s="16"/>
      <c r="AJ35" s="16"/>
      <c r="AK35" s="17"/>
      <c r="AL35" s="17"/>
      <c r="AM35" s="171"/>
      <c r="AN35" s="170"/>
      <c r="AO35" s="170"/>
      <c r="AP35" s="171"/>
      <c r="AQ35" s="170"/>
      <c r="AR35" s="170"/>
    </row>
    <row r="36" spans="3:44" ht="12">
      <c r="C36" s="15"/>
      <c r="D36" s="15"/>
      <c r="E36" s="16"/>
      <c r="F36" s="16"/>
      <c r="G36" s="16"/>
      <c r="H36" s="16"/>
      <c r="I36" s="16"/>
      <c r="J36" s="16"/>
      <c r="K36" s="16"/>
      <c r="L36" s="16"/>
      <c r="M36" s="16"/>
      <c r="N36" s="16"/>
      <c r="O36" s="16"/>
      <c r="P36" s="16"/>
      <c r="Q36" s="16"/>
      <c r="R36" s="16"/>
      <c r="S36" s="16"/>
      <c r="T36" s="16"/>
      <c r="U36" s="16"/>
      <c r="V36" s="16"/>
      <c r="W36" s="16"/>
      <c r="X36" s="16"/>
      <c r="Y36" s="18"/>
      <c r="Z36" s="18"/>
      <c r="AA36" s="18"/>
      <c r="AB36" s="18"/>
      <c r="AC36" s="18"/>
      <c r="AD36" s="18"/>
      <c r="AE36" s="18"/>
      <c r="AF36" s="18"/>
      <c r="AG36" s="18"/>
      <c r="AH36" s="18"/>
      <c r="AI36" s="16"/>
      <c r="AJ36" s="16"/>
      <c r="AK36" s="17"/>
      <c r="AL36" s="17"/>
      <c r="AM36" s="171"/>
      <c r="AN36" s="170"/>
      <c r="AO36" s="170"/>
      <c r="AP36" s="171"/>
      <c r="AQ36" s="170"/>
      <c r="AR36" s="170"/>
    </row>
    <row r="37" spans="3:44" ht="12">
      <c r="C37" s="15"/>
      <c r="D37" s="15"/>
      <c r="E37" s="16"/>
      <c r="F37" s="16"/>
      <c r="G37" s="16"/>
      <c r="H37" s="16"/>
      <c r="I37" s="16"/>
      <c r="J37" s="16"/>
      <c r="K37" s="16"/>
      <c r="L37" s="16"/>
      <c r="M37" s="16"/>
      <c r="N37" s="16"/>
      <c r="O37" s="16"/>
      <c r="P37" s="16"/>
      <c r="Q37" s="16"/>
      <c r="R37" s="16"/>
      <c r="S37" s="16"/>
      <c r="T37" s="16"/>
      <c r="U37" s="16"/>
      <c r="V37" s="16"/>
      <c r="W37" s="16"/>
      <c r="X37" s="16"/>
      <c r="Y37" s="18"/>
      <c r="Z37" s="18"/>
      <c r="AA37" s="18"/>
      <c r="AB37" s="18"/>
      <c r="AC37" s="18"/>
      <c r="AD37" s="18"/>
      <c r="AE37" s="18"/>
      <c r="AF37" s="18"/>
      <c r="AG37" s="18"/>
      <c r="AH37" s="18"/>
      <c r="AI37" s="16"/>
      <c r="AJ37" s="16"/>
      <c r="AK37" s="17"/>
      <c r="AL37" s="17"/>
      <c r="AM37" s="171"/>
      <c r="AN37" s="170"/>
      <c r="AO37" s="170"/>
      <c r="AP37" s="171"/>
      <c r="AQ37" s="170"/>
      <c r="AR37" s="170"/>
    </row>
    <row r="38" spans="3:44" ht="12">
      <c r="C38" s="15"/>
      <c r="D38" s="15"/>
      <c r="E38" s="16"/>
      <c r="F38" s="16"/>
      <c r="G38" s="16"/>
      <c r="H38" s="16"/>
      <c r="I38" s="16"/>
      <c r="J38" s="16"/>
      <c r="K38" s="16"/>
      <c r="L38" s="16"/>
      <c r="M38" s="16"/>
      <c r="N38" s="16"/>
      <c r="O38" s="16"/>
      <c r="P38" s="16"/>
      <c r="Q38" s="16"/>
      <c r="R38" s="16"/>
      <c r="S38" s="16"/>
      <c r="T38" s="16"/>
      <c r="U38" s="16"/>
      <c r="V38" s="16"/>
      <c r="W38" s="16"/>
      <c r="X38" s="16"/>
      <c r="Y38" s="18"/>
      <c r="Z38" s="18"/>
      <c r="AA38" s="18"/>
      <c r="AB38" s="18"/>
      <c r="AC38" s="18"/>
      <c r="AD38" s="18"/>
      <c r="AE38" s="18"/>
      <c r="AF38" s="18"/>
      <c r="AG38" s="18"/>
      <c r="AH38" s="18"/>
      <c r="AI38" s="16"/>
      <c r="AJ38" s="16"/>
      <c r="AK38" s="17"/>
      <c r="AL38" s="17"/>
      <c r="AM38" s="171"/>
      <c r="AN38" s="170"/>
      <c r="AO38" s="170"/>
      <c r="AP38" s="171"/>
      <c r="AQ38" s="170"/>
      <c r="AR38" s="170"/>
    </row>
    <row r="39" spans="3:44" ht="12">
      <c r="C39" s="15"/>
      <c r="D39" s="15"/>
      <c r="E39" s="16"/>
      <c r="F39" s="16"/>
      <c r="G39" s="16"/>
      <c r="H39" s="16"/>
      <c r="I39" s="16"/>
      <c r="J39" s="16"/>
      <c r="K39" s="16"/>
      <c r="L39" s="16"/>
      <c r="M39" s="16"/>
      <c r="N39" s="16"/>
      <c r="O39" s="16"/>
      <c r="P39" s="16"/>
      <c r="Q39" s="16"/>
      <c r="R39" s="16"/>
      <c r="S39" s="16"/>
      <c r="T39" s="16"/>
      <c r="U39" s="16"/>
      <c r="V39" s="16"/>
      <c r="W39" s="16"/>
      <c r="X39" s="16"/>
      <c r="Y39" s="18"/>
      <c r="Z39" s="18"/>
      <c r="AA39" s="18"/>
      <c r="AB39" s="18"/>
      <c r="AC39" s="18"/>
      <c r="AD39" s="18"/>
      <c r="AE39" s="18"/>
      <c r="AF39" s="18"/>
      <c r="AG39" s="18"/>
      <c r="AH39" s="18"/>
      <c r="AI39" s="16"/>
      <c r="AJ39" s="16"/>
      <c r="AK39" s="17"/>
      <c r="AL39" s="17"/>
      <c r="AM39" s="171"/>
      <c r="AN39" s="170"/>
      <c r="AO39" s="170"/>
      <c r="AP39" s="171"/>
      <c r="AQ39" s="170"/>
      <c r="AR39" s="170"/>
    </row>
  </sheetData>
  <sheetProtection password="C4CC" sheet="1"/>
  <mergeCells count="12">
    <mergeCell ref="AP3:AR3"/>
    <mergeCell ref="AT2:AW2"/>
    <mergeCell ref="AM3:AO3"/>
    <mergeCell ref="T2:AF2"/>
    <mergeCell ref="AE3:AF3"/>
    <mergeCell ref="R3:S3"/>
    <mergeCell ref="V3:W3"/>
    <mergeCell ref="Z3:AA3"/>
    <mergeCell ref="B4:C4"/>
    <mergeCell ref="I3:K3"/>
    <mergeCell ref="T3:U3"/>
    <mergeCell ref="X3:Y3"/>
  </mergeCells>
  <conditionalFormatting sqref="AM55838:AM56286 AP56307">
    <cfRule type="cellIs" priority="1" dxfId="9" operator="between" stopIfTrue="1">
      <formula>$AV$7</formula>
      <formula>$AV$9</formula>
    </cfRule>
    <cfRule type="cellIs" priority="2" dxfId="53" operator="between" stopIfTrue="1">
      <formula>#REF!</formula>
      <formula>#REF!</formula>
    </cfRule>
    <cfRule type="cellIs" priority="3" dxfId="52" operator="between" stopIfTrue="1">
      <formula>#REF!</formula>
      <formula>$AV$10</formula>
    </cfRule>
  </conditionalFormatting>
  <dataValidations count="3">
    <dataValidation type="list" allowBlank="1" showInputMessage="1" showErrorMessage="1" sqref="H15:H39">
      <formula1>YesNoAnswer</formula1>
    </dataValidation>
    <dataValidation type="custom" allowBlank="1" showInputMessage="1" showErrorMessage="1" sqref="G5:G14">
      <formula1>Street_Furniture</formula1>
    </dataValidation>
    <dataValidation type="list" allowBlank="1" showInputMessage="1" showErrorMessage="1" sqref="D5:D14">
      <formula1>$AM$5:$AM$9</formula1>
    </dataValidation>
  </dataValidations>
  <printOptions horizontalCentered="1"/>
  <pageMargins left="0.7874015748031497" right="0.7874015748031497" top="1.1811023622047245" bottom="0.7874015748031497" header="0.3937007874015748" footer="0.3937007874015748"/>
  <pageSetup fitToHeight="1" fitToWidth="1" horizontalDpi="600" verticalDpi="600" orientation="landscape" paperSize="9" scale="35" r:id="rId2"/>
  <headerFooter alignWithMargins="0">
    <oddHeader>&amp;L&amp;"Frutiger LT Std 45 Light,Regular"&amp;8&amp;T, &amp;D
&amp;R&amp;"Frutiger LT Std 45 Light,Bold"&amp;8Copyright&amp;"Frutiger LT Std 45 Light,Regular" 
Atkins
Intelligent Space 
Euston Tower, 286 Euston Road
London NW1 3AT
</oddHeader>
    <oddFooter>&amp;L&amp;"Frutiger LT Std 45 Light,Regular"&amp;8&amp;Z&amp;F&amp;R&amp;"Frutiger LT Std 45 Light,Regular"&amp;8&amp;P of &amp;N</oddFooter>
  </headerFooter>
  <ignoredErrors>
    <ignoredError sqref="L6" formulaRange="1"/>
  </ignoredErrors>
  <drawing r:id="rId1"/>
</worksheet>
</file>

<file path=xl/worksheets/sheet5.xml><?xml version="1.0" encoding="utf-8"?>
<worksheet xmlns="http://schemas.openxmlformats.org/spreadsheetml/2006/main" xmlns:r="http://schemas.openxmlformats.org/officeDocument/2006/relationships">
  <sheetPr codeName="Sheet6">
    <tabColor indexed="51"/>
  </sheetPr>
  <dimension ref="A2:BR53"/>
  <sheetViews>
    <sheetView showGridLines="0" defaultGridColor="0" zoomScale="50" zoomScaleNormal="50" zoomScaleSheetLayoutView="25" colorId="63" workbookViewId="0" topLeftCell="X1">
      <selection activeCell="AE28" sqref="AE28:AG28"/>
    </sheetView>
  </sheetViews>
  <sheetFormatPr defaultColWidth="9.140625" defaultRowHeight="48.75" customHeight="1"/>
  <cols>
    <col min="1" max="1" width="24.28125" style="1" customWidth="1"/>
    <col min="2" max="2" width="41.00390625" style="1" customWidth="1"/>
    <col min="3" max="3" width="1.28515625" style="6" customWidth="1"/>
    <col min="4" max="4" width="14.421875" style="1" customWidth="1"/>
    <col min="5" max="5" width="15.28125" style="1" customWidth="1"/>
    <col min="6" max="6" width="14.421875" style="1" customWidth="1"/>
    <col min="7" max="7" width="1.28515625" style="6" customWidth="1"/>
    <col min="8" max="8" width="14.421875" style="1" customWidth="1"/>
    <col min="9" max="9" width="15.28125" style="1" customWidth="1"/>
    <col min="10" max="10" width="14.421875" style="1" customWidth="1"/>
    <col min="11" max="11" width="1.28515625" style="6" customWidth="1"/>
    <col min="12" max="12" width="14.421875" style="1" customWidth="1"/>
    <col min="13" max="13" width="14.7109375" style="1" customWidth="1"/>
    <col min="14" max="14" width="14.421875" style="1" customWidth="1"/>
    <col min="15" max="15" width="1.28515625" style="1" customWidth="1"/>
    <col min="16" max="16" width="14.421875" style="1" customWidth="1"/>
    <col min="17" max="17" width="15.28125" style="1" customWidth="1"/>
    <col min="18" max="18" width="14.421875" style="1" customWidth="1"/>
    <col min="19" max="19" width="1.28515625" style="1" customWidth="1"/>
    <col min="20" max="20" width="14.421875" style="1" customWidth="1"/>
    <col min="21" max="21" width="15.00390625" style="1" customWidth="1"/>
    <col min="22" max="22" width="14.421875" style="1" customWidth="1"/>
    <col min="23" max="23" width="8.7109375" style="1" customWidth="1"/>
    <col min="24" max="24" width="26.00390625" style="1" customWidth="1"/>
    <col min="25" max="25" width="41.00390625" style="1" customWidth="1"/>
    <col min="26" max="26" width="1.28515625" style="6" customWidth="1"/>
    <col min="27" max="27" width="14.421875" style="1" customWidth="1"/>
    <col min="28" max="28" width="15.00390625" style="1" customWidth="1"/>
    <col min="29" max="29" width="14.421875" style="1" customWidth="1"/>
    <col min="30" max="30" width="1.28515625" style="6" customWidth="1"/>
    <col min="31" max="31" width="14.421875" style="1" customWidth="1"/>
    <col min="32" max="32" width="15.00390625" style="1" customWidth="1"/>
    <col min="33" max="33" width="14.421875" style="1" customWidth="1"/>
    <col min="34" max="34" width="1.28515625" style="6" customWidth="1"/>
    <col min="35" max="35" width="14.421875" style="1" customWidth="1"/>
    <col min="36" max="36" width="14.7109375" style="1" customWidth="1"/>
    <col min="37" max="37" width="14.421875" style="1" customWidth="1"/>
    <col min="38" max="38" width="1.28515625" style="1" customWidth="1"/>
    <col min="39" max="39" width="14.421875" style="1" customWidth="1"/>
    <col min="40" max="40" width="15.8515625" style="1" customWidth="1"/>
    <col min="41" max="41" width="14.421875" style="1" customWidth="1"/>
    <col min="42" max="42" width="1.28515625" style="1" customWidth="1"/>
    <col min="43" max="43" width="14.421875" style="1" customWidth="1"/>
    <col min="44" max="44" width="15.00390625" style="1" customWidth="1"/>
    <col min="45" max="45" width="14.421875" style="1" customWidth="1"/>
    <col min="46" max="51" width="24.7109375" style="1" customWidth="1"/>
    <col min="52" max="66" width="9.140625" style="1" customWidth="1"/>
    <col min="67" max="70" width="0" style="1" hidden="1" customWidth="1"/>
    <col min="71" max="16384" width="9.140625" style="1" customWidth="1"/>
  </cols>
  <sheetData>
    <row r="2" spans="67:70" ht="48.75" customHeight="1">
      <c r="BO2" s="200" t="s">
        <v>27</v>
      </c>
      <c r="BP2" s="201"/>
      <c r="BQ2" s="201"/>
      <c r="BR2" s="201"/>
    </row>
    <row r="3" spans="67:70" ht="48.75" customHeight="1">
      <c r="BO3" s="2" t="s">
        <v>13</v>
      </c>
      <c r="BP3" s="2" t="s">
        <v>14</v>
      </c>
      <c r="BQ3" s="3"/>
      <c r="BR3" s="3" t="s">
        <v>21</v>
      </c>
    </row>
    <row r="4" spans="1:56" s="6" customFormat="1" ht="19.5" customHeight="1">
      <c r="A4" s="249" t="s">
        <v>76</v>
      </c>
      <c r="B4" s="88" t="s">
        <v>77</v>
      </c>
      <c r="C4" s="86"/>
      <c r="D4" s="251"/>
      <c r="E4" s="251"/>
      <c r="F4" s="251"/>
      <c r="G4" s="86"/>
      <c r="H4" s="88" t="s">
        <v>79</v>
      </c>
      <c r="I4" s="232"/>
      <c r="J4" s="232"/>
      <c r="K4" s="86"/>
      <c r="L4" s="239"/>
      <c r="M4" s="239"/>
      <c r="N4" s="239"/>
      <c r="O4" s="36"/>
      <c r="P4" s="239"/>
      <c r="Q4" s="239"/>
      <c r="R4" s="239"/>
      <c r="S4" s="36"/>
      <c r="T4" s="239"/>
      <c r="U4" s="239"/>
      <c r="V4" s="239"/>
      <c r="W4" s="37"/>
      <c r="X4" s="249" t="s">
        <v>76</v>
      </c>
      <c r="Y4" s="88" t="s">
        <v>77</v>
      </c>
      <c r="Z4" s="86"/>
      <c r="AA4" s="251"/>
      <c r="AB4" s="251"/>
      <c r="AC4" s="251"/>
      <c r="AD4" s="86"/>
      <c r="AE4" s="88" t="s">
        <v>79</v>
      </c>
      <c r="AF4" s="232"/>
      <c r="AG4" s="232"/>
      <c r="AH4" s="86"/>
      <c r="AI4" s="239"/>
      <c r="AJ4" s="239"/>
      <c r="AK4" s="239"/>
      <c r="AL4" s="36"/>
      <c r="AM4" s="239"/>
      <c r="AN4" s="239"/>
      <c r="AO4" s="239"/>
      <c r="AP4" s="36"/>
      <c r="AQ4" s="239"/>
      <c r="AR4" s="239"/>
      <c r="AS4" s="239"/>
      <c r="AT4" s="37"/>
      <c r="AU4" s="37"/>
      <c r="AV4" s="41"/>
      <c r="AW4" s="41"/>
      <c r="AX4" s="37"/>
      <c r="AY4" s="35"/>
      <c r="BB4" s="43"/>
      <c r="BC4" s="43"/>
      <c r="BD4" s="43"/>
    </row>
    <row r="5" spans="1:56" s="6" customFormat="1" ht="19.5" customHeight="1">
      <c r="A5" s="250"/>
      <c r="B5" s="88" t="s">
        <v>78</v>
      </c>
      <c r="C5" s="86"/>
      <c r="D5" s="251"/>
      <c r="E5" s="251"/>
      <c r="F5" s="251"/>
      <c r="G5" s="86"/>
      <c r="H5" s="88" t="s">
        <v>79</v>
      </c>
      <c r="I5" s="232"/>
      <c r="J5" s="232"/>
      <c r="K5" s="86"/>
      <c r="L5" s="239"/>
      <c r="M5" s="239"/>
      <c r="N5" s="239"/>
      <c r="O5" s="36"/>
      <c r="P5" s="239"/>
      <c r="Q5" s="239"/>
      <c r="R5" s="239"/>
      <c r="S5" s="36"/>
      <c r="T5" s="239"/>
      <c r="U5" s="239"/>
      <c r="V5" s="239"/>
      <c r="W5" s="37"/>
      <c r="X5" s="250"/>
      <c r="Y5" s="88" t="s">
        <v>78</v>
      </c>
      <c r="Z5" s="86"/>
      <c r="AA5" s="251"/>
      <c r="AB5" s="251"/>
      <c r="AC5" s="251"/>
      <c r="AD5" s="86"/>
      <c r="AE5" s="88" t="s">
        <v>79</v>
      </c>
      <c r="AF5" s="232"/>
      <c r="AG5" s="232"/>
      <c r="AH5" s="86"/>
      <c r="AI5" s="239"/>
      <c r="AJ5" s="239"/>
      <c r="AK5" s="239"/>
      <c r="AL5" s="36"/>
      <c r="AM5" s="239"/>
      <c r="AN5" s="239"/>
      <c r="AO5" s="239"/>
      <c r="AP5" s="36"/>
      <c r="AQ5" s="239"/>
      <c r="AR5" s="239"/>
      <c r="AS5" s="239"/>
      <c r="AT5" s="37"/>
      <c r="AU5" s="37"/>
      <c r="AV5" s="41"/>
      <c r="AW5" s="41"/>
      <c r="AX5" s="37"/>
      <c r="AY5" s="35"/>
      <c r="BB5" s="43"/>
      <c r="BC5" s="43"/>
      <c r="BD5" s="43"/>
    </row>
    <row r="6" spans="1:50" s="6" customFormat="1" ht="18.75" customHeight="1">
      <c r="A6" s="90"/>
      <c r="B6" s="89"/>
      <c r="C6" s="89"/>
      <c r="D6" s="89"/>
      <c r="E6" s="89"/>
      <c r="F6" s="89"/>
      <c r="G6" s="89"/>
      <c r="H6" s="89"/>
      <c r="I6" s="89"/>
      <c r="J6" s="89"/>
      <c r="K6" s="89"/>
      <c r="L6" s="89"/>
      <c r="M6" s="89"/>
      <c r="N6" s="89"/>
      <c r="O6" s="48"/>
      <c r="P6" s="89"/>
      <c r="Q6" s="89"/>
      <c r="R6" s="89"/>
      <c r="S6" s="48"/>
      <c r="T6" s="89"/>
      <c r="U6" s="89"/>
      <c r="V6" s="89"/>
      <c r="W6" s="48"/>
      <c r="X6" s="90"/>
      <c r="Y6" s="89"/>
      <c r="Z6" s="89"/>
      <c r="AA6" s="89"/>
      <c r="AB6" s="89"/>
      <c r="AC6" s="89"/>
      <c r="AD6" s="89"/>
      <c r="AE6" s="89"/>
      <c r="AF6" s="89"/>
      <c r="AG6" s="89"/>
      <c r="AH6" s="89"/>
      <c r="AI6" s="89"/>
      <c r="AJ6" s="89"/>
      <c r="AK6" s="89"/>
      <c r="AL6" s="48"/>
      <c r="AM6" s="89"/>
      <c r="AN6" s="89"/>
      <c r="AO6" s="89"/>
      <c r="AP6" s="48"/>
      <c r="AQ6" s="89"/>
      <c r="AR6" s="89"/>
      <c r="AS6" s="89"/>
      <c r="AT6" s="48"/>
      <c r="AU6" s="44"/>
      <c r="AX6" s="44"/>
    </row>
    <row r="7" spans="1:70" s="43" customFormat="1" ht="19.5" customHeight="1">
      <c r="A7" s="247" t="s">
        <v>73</v>
      </c>
      <c r="B7" s="88" t="s">
        <v>72</v>
      </c>
      <c r="C7" s="85"/>
      <c r="D7" s="240" t="str">
        <f>'Worksheet (Crossings)'!$C5</f>
        <v>Location 1 Eastern Arm</v>
      </c>
      <c r="E7" s="241"/>
      <c r="F7" s="242"/>
      <c r="G7" s="172"/>
      <c r="H7" s="240" t="str">
        <f>'Worksheet (Crossings)'!$C6</f>
        <v>Location 1 Western Arm</v>
      </c>
      <c r="I7" s="241"/>
      <c r="J7" s="242"/>
      <c r="K7" s="172"/>
      <c r="L7" s="240">
        <f>'Worksheet (Crossings)'!$C7</f>
        <v>0</v>
      </c>
      <c r="M7" s="241"/>
      <c r="N7" s="242"/>
      <c r="O7" s="142"/>
      <c r="P7" s="240">
        <f>'Worksheet (Crossings)'!$C8</f>
        <v>0</v>
      </c>
      <c r="Q7" s="241"/>
      <c r="R7" s="242"/>
      <c r="S7" s="142"/>
      <c r="T7" s="240">
        <f>'Worksheet (Crossings)'!$C9</f>
        <v>0</v>
      </c>
      <c r="U7" s="241"/>
      <c r="V7" s="242"/>
      <c r="W7" s="39"/>
      <c r="X7" s="247" t="s">
        <v>73</v>
      </c>
      <c r="Y7" s="88" t="s">
        <v>72</v>
      </c>
      <c r="Z7" s="85"/>
      <c r="AA7" s="240">
        <f>'Worksheet (Crossings)'!$C10</f>
        <v>0</v>
      </c>
      <c r="AB7" s="241"/>
      <c r="AC7" s="242"/>
      <c r="AD7" s="172"/>
      <c r="AE7" s="240">
        <f>'Worksheet (Crossings)'!$C11</f>
        <v>0</v>
      </c>
      <c r="AF7" s="241"/>
      <c r="AG7" s="242"/>
      <c r="AH7" s="172"/>
      <c r="AI7" s="240">
        <f>'Worksheet (Crossings)'!$C12</f>
        <v>0</v>
      </c>
      <c r="AJ7" s="241"/>
      <c r="AK7" s="242"/>
      <c r="AL7" s="142"/>
      <c r="AM7" s="240">
        <f>'Worksheet (Crossings)'!$C13</f>
        <v>0</v>
      </c>
      <c r="AN7" s="241"/>
      <c r="AO7" s="242"/>
      <c r="AP7" s="142"/>
      <c r="AQ7" s="240">
        <f>'Worksheet (Crossings)'!$C14</f>
        <v>0</v>
      </c>
      <c r="AR7" s="241"/>
      <c r="AS7" s="242"/>
      <c r="AT7" s="142"/>
      <c r="AU7" s="142"/>
      <c r="AV7" s="38"/>
      <c r="AW7" s="38"/>
      <c r="AX7" s="39"/>
      <c r="AY7" s="38"/>
      <c r="BO7" s="42">
        <v>27</v>
      </c>
      <c r="BP7" s="16">
        <v>36</v>
      </c>
      <c r="BQ7" s="6" t="s">
        <v>10</v>
      </c>
      <c r="BR7" s="6"/>
    </row>
    <row r="8" spans="1:69" s="6" customFormat="1" ht="19.5" customHeight="1">
      <c r="A8" s="248"/>
      <c r="B8" s="88" t="s">
        <v>47</v>
      </c>
      <c r="C8" s="86"/>
      <c r="D8" s="246" t="str">
        <f>'Worksheet (Crossings)'!$D5</f>
        <v>Office Retail</v>
      </c>
      <c r="E8" s="246"/>
      <c r="F8" s="246"/>
      <c r="G8" s="174"/>
      <c r="H8" s="246" t="str">
        <f>'Worksheet (Crossings)'!$D6</f>
        <v>Office Retail</v>
      </c>
      <c r="I8" s="246"/>
      <c r="J8" s="246"/>
      <c r="K8" s="174"/>
      <c r="L8" s="240">
        <f>'Worksheet (Crossings)'!$D7</f>
        <v>0</v>
      </c>
      <c r="M8" s="241"/>
      <c r="N8" s="242"/>
      <c r="O8" s="150"/>
      <c r="P8" s="240">
        <f>'Worksheet (Crossings)'!$D8</f>
        <v>0</v>
      </c>
      <c r="Q8" s="241"/>
      <c r="R8" s="242"/>
      <c r="S8" s="150"/>
      <c r="T8" s="240">
        <f>'Worksheet (Crossings)'!$D9</f>
        <v>0</v>
      </c>
      <c r="U8" s="241"/>
      <c r="V8" s="242"/>
      <c r="W8" s="37"/>
      <c r="X8" s="248"/>
      <c r="Y8" s="88" t="s">
        <v>47</v>
      </c>
      <c r="Z8" s="86"/>
      <c r="AA8" s="240">
        <f>'Worksheet (Crossings)'!$D10</f>
        <v>0</v>
      </c>
      <c r="AB8" s="241"/>
      <c r="AC8" s="242"/>
      <c r="AD8" s="174"/>
      <c r="AE8" s="246">
        <f>'Worksheet (Crossings)'!$D11</f>
        <v>0</v>
      </c>
      <c r="AF8" s="246"/>
      <c r="AG8" s="246"/>
      <c r="AH8" s="174"/>
      <c r="AI8" s="240">
        <f>'Worksheet (Crossings)'!$D12</f>
        <v>0</v>
      </c>
      <c r="AJ8" s="241"/>
      <c r="AK8" s="242"/>
      <c r="AL8" s="150"/>
      <c r="AM8" s="240">
        <f>'Worksheet (Crossings)'!$D13</f>
        <v>0</v>
      </c>
      <c r="AN8" s="241"/>
      <c r="AO8" s="242"/>
      <c r="AP8" s="150"/>
      <c r="AQ8" s="240">
        <f>'Worksheet (Crossings)'!$D14</f>
        <v>0</v>
      </c>
      <c r="AR8" s="241"/>
      <c r="AS8" s="242"/>
      <c r="AT8" s="149"/>
      <c r="AU8" s="149"/>
      <c r="AV8" s="41"/>
      <c r="AW8" s="41"/>
      <c r="AX8" s="37"/>
      <c r="AY8" s="35"/>
      <c r="BB8" s="43"/>
      <c r="BC8" s="43"/>
      <c r="BD8" s="43"/>
      <c r="BO8" s="16">
        <v>46</v>
      </c>
      <c r="BP8" s="16"/>
      <c r="BQ8" s="6" t="s">
        <v>12</v>
      </c>
    </row>
    <row r="9" spans="1:56" s="6" customFormat="1" ht="19.5" customHeight="1">
      <c r="A9" s="248"/>
      <c r="B9" s="88" t="s">
        <v>30</v>
      </c>
      <c r="C9" s="86"/>
      <c r="D9" s="246">
        <f>'Worksheet (Crossings)'!$E5</f>
        <v>149</v>
      </c>
      <c r="E9" s="246"/>
      <c r="F9" s="246"/>
      <c r="G9" s="174"/>
      <c r="H9" s="246">
        <f>'Worksheet (Crossings)'!$E6</f>
        <v>550</v>
      </c>
      <c r="I9" s="246"/>
      <c r="J9" s="246"/>
      <c r="K9" s="174"/>
      <c r="L9" s="240">
        <f>'Worksheet (Crossings)'!$E7</f>
        <v>0</v>
      </c>
      <c r="M9" s="241"/>
      <c r="N9" s="242"/>
      <c r="O9" s="150"/>
      <c r="P9" s="240">
        <f>'Worksheet (Crossings)'!$E8</f>
        <v>0</v>
      </c>
      <c r="Q9" s="241"/>
      <c r="R9" s="242"/>
      <c r="S9" s="150"/>
      <c r="T9" s="240">
        <f>'Worksheet (Crossings)'!$E9</f>
        <v>0</v>
      </c>
      <c r="U9" s="241"/>
      <c r="V9" s="242"/>
      <c r="W9" s="37"/>
      <c r="X9" s="248"/>
      <c r="Y9" s="88" t="s">
        <v>30</v>
      </c>
      <c r="Z9" s="86"/>
      <c r="AA9" s="240">
        <f>'Worksheet (Crossings)'!$E10</f>
        <v>0</v>
      </c>
      <c r="AB9" s="241"/>
      <c r="AC9" s="242"/>
      <c r="AD9" s="174"/>
      <c r="AE9" s="246">
        <f>'Worksheet (Crossings)'!$E11</f>
        <v>0</v>
      </c>
      <c r="AF9" s="246"/>
      <c r="AG9" s="246"/>
      <c r="AH9" s="174"/>
      <c r="AI9" s="240">
        <f>'Worksheet (Crossings)'!$E12</f>
        <v>0</v>
      </c>
      <c r="AJ9" s="241"/>
      <c r="AK9" s="242"/>
      <c r="AL9" s="150"/>
      <c r="AM9" s="240">
        <f>'Worksheet (Crossings)'!$E13</f>
        <v>0</v>
      </c>
      <c r="AN9" s="241"/>
      <c r="AO9" s="242"/>
      <c r="AP9" s="150"/>
      <c r="AQ9" s="240">
        <f>'Worksheet (Crossings)'!$E14</f>
        <v>0</v>
      </c>
      <c r="AR9" s="241"/>
      <c r="AS9" s="242"/>
      <c r="AT9" s="149"/>
      <c r="AU9" s="149"/>
      <c r="AV9" s="41"/>
      <c r="AW9" s="41"/>
      <c r="AX9" s="37"/>
      <c r="AY9" s="35"/>
      <c r="BB9" s="43"/>
      <c r="BC9" s="43"/>
      <c r="BD9" s="43"/>
    </row>
    <row r="10" spans="1:56" s="6" customFormat="1" ht="19.5" customHeight="1">
      <c r="A10" s="248"/>
      <c r="B10" s="88" t="s">
        <v>143</v>
      </c>
      <c r="C10" s="86"/>
      <c r="D10" s="246">
        <f>'Worksheet (Crossings)'!$F5</f>
        <v>166</v>
      </c>
      <c r="E10" s="246"/>
      <c r="F10" s="246"/>
      <c r="G10" s="174"/>
      <c r="H10" s="246">
        <f>'Worksheet (Crossings)'!$F6</f>
        <v>550</v>
      </c>
      <c r="I10" s="246"/>
      <c r="J10" s="246"/>
      <c r="K10" s="174"/>
      <c r="L10" s="240">
        <f>'Worksheet (Crossings)'!$F7</f>
        <v>0</v>
      </c>
      <c r="M10" s="241"/>
      <c r="N10" s="242"/>
      <c r="O10" s="150"/>
      <c r="P10" s="240">
        <f>'Worksheet (Crossings)'!$F8</f>
        <v>0</v>
      </c>
      <c r="Q10" s="241"/>
      <c r="R10" s="242"/>
      <c r="S10" s="150"/>
      <c r="T10" s="240">
        <f>'Worksheet (Crossings)'!$F9</f>
        <v>0</v>
      </c>
      <c r="U10" s="241"/>
      <c r="V10" s="242"/>
      <c r="W10" s="37"/>
      <c r="X10" s="248"/>
      <c r="Y10" s="88" t="s">
        <v>143</v>
      </c>
      <c r="Z10" s="86"/>
      <c r="AA10" s="240">
        <f>'Worksheet (Crossings)'!$F10</f>
        <v>0</v>
      </c>
      <c r="AB10" s="241"/>
      <c r="AC10" s="242"/>
      <c r="AD10" s="174"/>
      <c r="AE10" s="246">
        <f>'Worksheet (Crossings)'!$F11</f>
        <v>0</v>
      </c>
      <c r="AF10" s="246"/>
      <c r="AG10" s="246"/>
      <c r="AH10" s="174"/>
      <c r="AI10" s="240">
        <f>'Worksheet (Crossings)'!$F12</f>
        <v>0</v>
      </c>
      <c r="AJ10" s="241"/>
      <c r="AK10" s="242"/>
      <c r="AL10" s="150"/>
      <c r="AM10" s="240">
        <f>'Worksheet (Crossings)'!$F13</f>
        <v>0</v>
      </c>
      <c r="AN10" s="241"/>
      <c r="AO10" s="242"/>
      <c r="AP10" s="150"/>
      <c r="AQ10" s="240">
        <f>'Worksheet (Crossings)'!$F14</f>
        <v>0</v>
      </c>
      <c r="AR10" s="241"/>
      <c r="AS10" s="242"/>
      <c r="AT10" s="149"/>
      <c r="AU10" s="149"/>
      <c r="AV10" s="41"/>
      <c r="AW10" s="41"/>
      <c r="AX10" s="37"/>
      <c r="AY10" s="35"/>
      <c r="BB10" s="43"/>
      <c r="BC10" s="43"/>
      <c r="BD10" s="43"/>
    </row>
    <row r="11" spans="1:51" s="6" customFormat="1" ht="19.5" customHeight="1">
      <c r="A11" s="248"/>
      <c r="B11" s="88" t="s">
        <v>34</v>
      </c>
      <c r="C11" s="86"/>
      <c r="D11" s="246" t="str">
        <f>'Worksheet (Crossings)'!$G5&amp;"m"</f>
        <v>4m</v>
      </c>
      <c r="E11" s="246"/>
      <c r="F11" s="246"/>
      <c r="G11" s="174"/>
      <c r="H11" s="246" t="str">
        <f>'Worksheet (Crossings)'!$G6&amp;"m"</f>
        <v>3m</v>
      </c>
      <c r="I11" s="246"/>
      <c r="J11" s="246"/>
      <c r="K11" s="174"/>
      <c r="L11" s="240" t="str">
        <f>'Worksheet (Crossings)'!$G7&amp;"m"</f>
        <v>m</v>
      </c>
      <c r="M11" s="241"/>
      <c r="N11" s="242"/>
      <c r="O11" s="150"/>
      <c r="P11" s="240" t="str">
        <f>'Worksheet (Crossings)'!$G8&amp;"m"</f>
        <v>m</v>
      </c>
      <c r="Q11" s="241"/>
      <c r="R11" s="242"/>
      <c r="S11" s="150"/>
      <c r="T11" s="240" t="str">
        <f>'Worksheet (Crossings)'!$G9&amp;"m"</f>
        <v>m</v>
      </c>
      <c r="U11" s="241"/>
      <c r="V11" s="242"/>
      <c r="W11" s="37"/>
      <c r="X11" s="248"/>
      <c r="Y11" s="88" t="s">
        <v>34</v>
      </c>
      <c r="Z11" s="86"/>
      <c r="AA11" s="240" t="str">
        <f>'Worksheet (Crossings)'!$G10&amp;"m"</f>
        <v>m</v>
      </c>
      <c r="AB11" s="241"/>
      <c r="AC11" s="242"/>
      <c r="AD11" s="174"/>
      <c r="AE11" s="246" t="str">
        <f>'Worksheet (Crossings)'!$G11&amp;"m"</f>
        <v>m</v>
      </c>
      <c r="AF11" s="246"/>
      <c r="AG11" s="246"/>
      <c r="AH11" s="174"/>
      <c r="AI11" s="240" t="str">
        <f>'Worksheet (Crossings)'!$G12&amp;"m"</f>
        <v>m</v>
      </c>
      <c r="AJ11" s="241"/>
      <c r="AK11" s="242"/>
      <c r="AL11" s="150"/>
      <c r="AM11" s="240" t="str">
        <f>'Worksheet (Crossings)'!$G13&amp;"m"</f>
        <v>m</v>
      </c>
      <c r="AN11" s="241"/>
      <c r="AO11" s="242"/>
      <c r="AP11" s="150"/>
      <c r="AQ11" s="240" t="str">
        <f>'Worksheet (Crossings)'!$G14&amp;"m"</f>
        <v>m</v>
      </c>
      <c r="AR11" s="241"/>
      <c r="AS11" s="242"/>
      <c r="AT11" s="149"/>
      <c r="AU11" s="149"/>
      <c r="AV11" s="41"/>
      <c r="AW11" s="41"/>
      <c r="AX11" s="37"/>
      <c r="AY11" s="35"/>
    </row>
    <row r="12" spans="1:51" s="6" customFormat="1" ht="39.75" customHeight="1">
      <c r="A12" s="248"/>
      <c r="B12" s="88" t="s">
        <v>37</v>
      </c>
      <c r="C12" s="86"/>
      <c r="D12" s="246" t="str">
        <f>'Worksheet (Crossings)'!$H5&amp;"m"</f>
        <v>2.6m</v>
      </c>
      <c r="E12" s="246"/>
      <c r="F12" s="246"/>
      <c r="G12" s="174"/>
      <c r="H12" s="246" t="str">
        <f>'Worksheet (Crossings)'!$H6&amp;"m"</f>
        <v>2.6m</v>
      </c>
      <c r="I12" s="246"/>
      <c r="J12" s="246"/>
      <c r="K12" s="174"/>
      <c r="L12" s="240" t="str">
        <f>'Worksheet (Crossings)'!$H7&amp;"m"</f>
        <v>m</v>
      </c>
      <c r="M12" s="241"/>
      <c r="N12" s="242"/>
      <c r="O12" s="150"/>
      <c r="P12" s="240" t="str">
        <f>'Worksheet (Crossings)'!$H8&amp;"m"</f>
        <v>m</v>
      </c>
      <c r="Q12" s="241"/>
      <c r="R12" s="242"/>
      <c r="S12" s="150"/>
      <c r="T12" s="240" t="str">
        <f>'Worksheet (Crossings)'!$H9&amp;"m"</f>
        <v>m</v>
      </c>
      <c r="U12" s="241"/>
      <c r="V12" s="242"/>
      <c r="W12" s="37"/>
      <c r="X12" s="248"/>
      <c r="Y12" s="88" t="s">
        <v>37</v>
      </c>
      <c r="Z12" s="86"/>
      <c r="AA12" s="240" t="str">
        <f>'Worksheet (Crossings)'!$H10&amp;"m"</f>
        <v>m</v>
      </c>
      <c r="AB12" s="241"/>
      <c r="AC12" s="242"/>
      <c r="AD12" s="174"/>
      <c r="AE12" s="246" t="str">
        <f>'Worksheet (Crossings)'!$H11&amp;"m"</f>
        <v>m</v>
      </c>
      <c r="AF12" s="246"/>
      <c r="AG12" s="246"/>
      <c r="AH12" s="174"/>
      <c r="AI12" s="240" t="str">
        <f>'Worksheet (Crossings)'!$H12&amp;"m"</f>
        <v>m</v>
      </c>
      <c r="AJ12" s="241"/>
      <c r="AK12" s="242"/>
      <c r="AL12" s="150"/>
      <c r="AM12" s="240" t="str">
        <f>'Worksheet (Crossings)'!$H13&amp;"m"</f>
        <v>m</v>
      </c>
      <c r="AN12" s="241"/>
      <c r="AO12" s="242"/>
      <c r="AP12" s="150"/>
      <c r="AQ12" s="240" t="str">
        <f>'Worksheet (Crossings)'!$H14&amp;"m"</f>
        <v>m</v>
      </c>
      <c r="AR12" s="241"/>
      <c r="AS12" s="242"/>
      <c r="AT12" s="149"/>
      <c r="AU12" s="149"/>
      <c r="AV12" s="41"/>
      <c r="AW12" s="41"/>
      <c r="AX12" s="37"/>
      <c r="AY12" s="35"/>
    </row>
    <row r="13" spans="1:51" s="6" customFormat="1" ht="57" customHeight="1">
      <c r="A13" s="92"/>
      <c r="B13" s="93" t="s">
        <v>164</v>
      </c>
      <c r="C13" s="86"/>
      <c r="D13" s="173" t="str">
        <f>CONCATENATE("Green Man ",'Worksheet (Crossings)'!$I5,"s")</f>
        <v>Green Man 4.5s</v>
      </c>
      <c r="E13" s="173" t="str">
        <f>CONCATENATE(" Blackout ",'Worksheet (Crossings)'!$K5,"s")</f>
        <v> Blackout 5s</v>
      </c>
      <c r="F13" s="173" t="str">
        <f>CONCATENATE(" Red Man ",'Worksheet (Crossings)'!$J5,"s")</f>
        <v> Red Man 50s</v>
      </c>
      <c r="G13" s="174"/>
      <c r="H13" s="173" t="str">
        <f>CONCATENATE("Green Man ",'Worksheet (Crossings)'!$I6,"s")</f>
        <v>Green Man 4.5s</v>
      </c>
      <c r="I13" s="173" t="str">
        <f>CONCATENATE(" Blackout ",'Worksheet (Crossings)'!$K6,"s")</f>
        <v> Blackout 5s</v>
      </c>
      <c r="J13" s="173" t="str">
        <f>CONCATENATE(" Red Man ",'Worksheet (Crossings)'!$J6,"s")</f>
        <v> Red Man 50s</v>
      </c>
      <c r="K13" s="174"/>
      <c r="L13" s="173" t="str">
        <f>CONCATENATE("Green Man ",'Worksheet (Crossings)'!$I7,"s")</f>
        <v>Green Man s</v>
      </c>
      <c r="M13" s="173" t="str">
        <f>CONCATENATE(" Blackout ",'Worksheet (Crossings)'!$K7,"s")</f>
        <v> Blackout s</v>
      </c>
      <c r="N13" s="173" t="str">
        <f>CONCATENATE(" Red Man ",'Worksheet (Crossings)'!$J7,"s")</f>
        <v> Red Man s</v>
      </c>
      <c r="O13" s="150"/>
      <c r="P13" s="173" t="str">
        <f>CONCATENATE("Green Man ",'Worksheet (Crossings)'!$I8,"s")</f>
        <v>Green Man s</v>
      </c>
      <c r="Q13" s="173" t="str">
        <f>CONCATENATE(" Blackout ",'Worksheet (Crossings)'!$K8,"s")</f>
        <v> Blackout s</v>
      </c>
      <c r="R13" s="173" t="str">
        <f>CONCATENATE(" Red Man ",'Worksheet (Crossings)'!$J8,"s")</f>
        <v> Red Man s</v>
      </c>
      <c r="S13" s="150"/>
      <c r="T13" s="173" t="str">
        <f>CONCATENATE("Green Man ",'Worksheet (Crossings)'!$I9,"s")</f>
        <v>Green Man s</v>
      </c>
      <c r="U13" s="173" t="str">
        <f>CONCATENATE(" Blackout ",'Worksheet (Crossings)'!$K9,"s")</f>
        <v> Blackout s</v>
      </c>
      <c r="V13" s="173" t="str">
        <f>CONCATENATE(" Red Man ",'Worksheet (Crossings)'!$J9,"s")</f>
        <v> Red Man s</v>
      </c>
      <c r="W13" s="37"/>
      <c r="X13" s="92"/>
      <c r="Y13" s="93" t="s">
        <v>164</v>
      </c>
      <c r="Z13" s="86"/>
      <c r="AA13" s="173" t="str">
        <f>CONCATENATE("Green Man ",'Worksheet (Crossings)'!$I10,"s")</f>
        <v>Green Man s</v>
      </c>
      <c r="AB13" s="173" t="str">
        <f>CONCATENATE(" Blackout ",'Worksheet (Crossings)'!$K10,"s")</f>
        <v> Blackout s</v>
      </c>
      <c r="AC13" s="173" t="str">
        <f>CONCATENATE(" Red man ",'Worksheet (Crossings)'!$J10,"s")</f>
        <v> Red man s</v>
      </c>
      <c r="AD13" s="174"/>
      <c r="AE13" s="173" t="str">
        <f>CONCATENATE("Green Man ",'Worksheet (Crossings)'!$I11,"s")</f>
        <v>Green Man s</v>
      </c>
      <c r="AF13" s="173" t="str">
        <f>CONCATENATE(" Blackout ",'Worksheet (Crossings)'!$K11,"s")</f>
        <v> Blackout s</v>
      </c>
      <c r="AG13" s="173" t="str">
        <f>CONCATENATE(" Red man ",'Worksheet (Crossings)'!$J11,"s")</f>
        <v> Red man s</v>
      </c>
      <c r="AH13" s="174"/>
      <c r="AI13" s="173" t="str">
        <f>CONCATENATE("Green Man ",'Worksheet (Crossings)'!$I12,"s")</f>
        <v>Green Man s</v>
      </c>
      <c r="AJ13" s="173" t="str">
        <f>CONCATENATE(" Blackout ",'Worksheet (Crossings)'!$K12,"s")</f>
        <v> Blackout s</v>
      </c>
      <c r="AK13" s="173" t="str">
        <f>CONCATENATE(" Red man ",'Worksheet (Crossings)'!$J12,"s")</f>
        <v> Red man s</v>
      </c>
      <c r="AL13" s="150"/>
      <c r="AM13" s="173" t="str">
        <f>CONCATENATE("Green Man ",'Worksheet (Crossings)'!$I13,"s")</f>
        <v>Green Man s</v>
      </c>
      <c r="AN13" s="173" t="str">
        <f>CONCATENATE(" Blackout ",'Worksheet (Crossings)'!$K13,"s")</f>
        <v> Blackout s</v>
      </c>
      <c r="AO13" s="173" t="str">
        <f>CONCATENATE(" Red man ",'Worksheet (Crossings)'!$J13,"s")</f>
        <v> Red man s</v>
      </c>
      <c r="AP13" s="150"/>
      <c r="AQ13" s="173" t="str">
        <f>CONCATENATE("Green Man ",'Worksheet (Crossings)'!$I14,"s")</f>
        <v>Green Man s</v>
      </c>
      <c r="AR13" s="173" t="str">
        <f>CONCATENATE(" Blackout ",'Worksheet (Crossings)'!$K14,"s")</f>
        <v> Blackout s</v>
      </c>
      <c r="AS13" s="173" t="str">
        <f>CONCATENATE(" Red man ",'Worksheet (Crossings)'!$J14,"s")</f>
        <v> Red man s</v>
      </c>
      <c r="AT13" s="149"/>
      <c r="AU13" s="149"/>
      <c r="AV13" s="41"/>
      <c r="AW13" s="41"/>
      <c r="AX13" s="37"/>
      <c r="AY13" s="35"/>
    </row>
    <row r="14" spans="1:50" s="6" customFormat="1" ht="12.75" customHeight="1">
      <c r="A14" s="90"/>
      <c r="B14" s="89"/>
      <c r="C14" s="89"/>
      <c r="D14" s="175"/>
      <c r="E14" s="175"/>
      <c r="F14" s="175"/>
      <c r="G14" s="175"/>
      <c r="H14" s="175"/>
      <c r="I14" s="175"/>
      <c r="J14" s="175"/>
      <c r="K14" s="175"/>
      <c r="L14" s="175"/>
      <c r="M14" s="175"/>
      <c r="N14" s="175"/>
      <c r="O14" s="176"/>
      <c r="P14" s="175"/>
      <c r="Q14" s="175"/>
      <c r="R14" s="175"/>
      <c r="S14" s="176"/>
      <c r="T14" s="175"/>
      <c r="U14" s="175"/>
      <c r="V14" s="175"/>
      <c r="W14" s="48"/>
      <c r="X14" s="90"/>
      <c r="Y14" s="89"/>
      <c r="Z14" s="89"/>
      <c r="AA14" s="175"/>
      <c r="AB14" s="175"/>
      <c r="AC14" s="175"/>
      <c r="AD14" s="175"/>
      <c r="AE14" s="175"/>
      <c r="AF14" s="175"/>
      <c r="AG14" s="175"/>
      <c r="AH14" s="175"/>
      <c r="AI14" s="175"/>
      <c r="AJ14" s="175"/>
      <c r="AK14" s="175"/>
      <c r="AL14" s="176"/>
      <c r="AM14" s="175"/>
      <c r="AN14" s="175"/>
      <c r="AO14" s="175"/>
      <c r="AP14" s="176"/>
      <c r="AQ14" s="175"/>
      <c r="AR14" s="175"/>
      <c r="AS14" s="175"/>
      <c r="AT14" s="176"/>
      <c r="AU14" s="180"/>
      <c r="AX14" s="44"/>
    </row>
    <row r="15" spans="1:50" s="6" customFormat="1" ht="31.5" customHeight="1">
      <c r="A15" s="247" t="s">
        <v>44</v>
      </c>
      <c r="B15" s="91" t="s">
        <v>42</v>
      </c>
      <c r="C15" s="46"/>
      <c r="D15" s="231" t="str">
        <f>IF(D$7=0," ",CONCATENATE('Worksheet (Crossings)'!$T5,": ",'Worksheet (Crossings)'!$R5," ppmm"))</f>
        <v>A: 4 ppmm</v>
      </c>
      <c r="E15" s="231"/>
      <c r="F15" s="231"/>
      <c r="G15" s="177"/>
      <c r="H15" s="231" t="str">
        <f>IF(H$7=0," ",CONCATENATE('Worksheet (Crossings)'!$T6,": ",'Worksheet (Crossings)'!$R6," ppmm"))</f>
        <v>C+: 19 ppmm</v>
      </c>
      <c r="I15" s="231"/>
      <c r="J15" s="231"/>
      <c r="K15" s="177"/>
      <c r="L15" s="231" t="str">
        <f>IF(L$7=0," ",CONCATENATE('Worksheet (Crossings)'!$T7,": ",'Worksheet (Crossings)'!$R7," ppmm"))</f>
        <v> </v>
      </c>
      <c r="M15" s="231"/>
      <c r="N15" s="231"/>
      <c r="O15" s="177"/>
      <c r="P15" s="231" t="str">
        <f>IF(P$7=0," ",CONCATENATE('Worksheet (Crossings)'!$T8,": ",'Worksheet (Crossings)'!$R8," ppmm"))</f>
        <v> </v>
      </c>
      <c r="Q15" s="231"/>
      <c r="R15" s="231"/>
      <c r="S15" s="177"/>
      <c r="T15" s="231" t="str">
        <f>IF(T$7=0," ",CONCATENATE('Worksheet (Crossings)'!$T9,": ",'Worksheet (Crossings)'!$R9," ppmm"))</f>
        <v> </v>
      </c>
      <c r="U15" s="231"/>
      <c r="V15" s="231"/>
      <c r="W15" s="5"/>
      <c r="X15" s="247" t="s">
        <v>44</v>
      </c>
      <c r="Y15" s="91" t="s">
        <v>42</v>
      </c>
      <c r="Z15" s="46"/>
      <c r="AA15" s="231" t="str">
        <f>IF(AA$7=0," ",CONCATENATE('Worksheet (Crossings)'!$T10,": ",'Worksheet (Crossings)'!$R10," ppmm"))</f>
        <v> </v>
      </c>
      <c r="AB15" s="231"/>
      <c r="AC15" s="231"/>
      <c r="AD15" s="177"/>
      <c r="AE15" s="231" t="str">
        <f>IF(AE$7=0," ",CONCATENATE('Worksheet (Crossings)'!$T11,": ",'Worksheet (Crossings)'!$R11," ppmm"))</f>
        <v> </v>
      </c>
      <c r="AF15" s="231"/>
      <c r="AG15" s="231"/>
      <c r="AH15" s="177"/>
      <c r="AI15" s="231" t="str">
        <f>IF(AI$7=0," ",CONCATENATE('Worksheet (Crossings)'!$T12,": ",'Worksheet (Crossings)'!$R12," ppmm"))</f>
        <v> </v>
      </c>
      <c r="AJ15" s="231"/>
      <c r="AK15" s="231"/>
      <c r="AL15" s="177"/>
      <c r="AM15" s="231" t="str">
        <f>IF(AM$7=0," ",CONCATENATE('Worksheet (Crossings)'!$T13,": ",'Worksheet (Crossings)'!$R13," ppmm"))</f>
        <v> </v>
      </c>
      <c r="AN15" s="231"/>
      <c r="AO15" s="231"/>
      <c r="AP15" s="177"/>
      <c r="AQ15" s="231" t="str">
        <f>IF(AQ$7=0," ",CONCATENATE('Worksheet (Crossings)'!$T14,": ",'Worksheet (Crossings)'!$R14," ppmm"))</f>
        <v> </v>
      </c>
      <c r="AR15" s="231"/>
      <c r="AS15" s="231"/>
      <c r="AT15" s="181"/>
      <c r="AU15" s="181"/>
      <c r="AX15" s="5"/>
    </row>
    <row r="16" spans="1:50" s="6" customFormat="1" ht="40.5" customHeight="1">
      <c r="A16" s="248"/>
      <c r="B16" s="91" t="s">
        <v>165</v>
      </c>
      <c r="C16" s="87"/>
      <c r="D16" s="231" t="str">
        <f>IF(D$7=0," ",CONCATENATE('Worksheet (Crossings)'!$U5,": ",'Worksheet (Crossings)'!$S5," ppmm"))</f>
        <v>A: 4 ppmm</v>
      </c>
      <c r="E16" s="231"/>
      <c r="F16" s="231"/>
      <c r="G16" s="177"/>
      <c r="H16" s="231" t="str">
        <f>IF(H$7=0," ",CONCATENATE('Worksheet (Crossings)'!$U6,": ",'Worksheet (Crossings)'!$S6," ppmm"))</f>
        <v>C+: 19 ppmm</v>
      </c>
      <c r="I16" s="231"/>
      <c r="J16" s="231"/>
      <c r="K16" s="177"/>
      <c r="L16" s="231" t="str">
        <f>IF(L$7=0," ",CONCATENATE('Worksheet (Crossings)'!$U7,": ",'Worksheet (Crossings)'!$S7," ppmm"))</f>
        <v> </v>
      </c>
      <c r="M16" s="231"/>
      <c r="N16" s="231"/>
      <c r="O16" s="177"/>
      <c r="P16" s="231" t="str">
        <f>IF(P$7=0," ",CONCATENATE('Worksheet (Crossings)'!$U8,": ",'Worksheet (Crossings)'!$S8," ppmm"))</f>
        <v> </v>
      </c>
      <c r="Q16" s="231"/>
      <c r="R16" s="231"/>
      <c r="S16" s="177"/>
      <c r="T16" s="231">
        <f>IF(T$7=0,"",CONCATENATE('Worksheet (Crossings)'!$U9,": ",'Worksheet (Crossings)'!$S9," ppmm"))</f>
      </c>
      <c r="U16" s="231"/>
      <c r="V16" s="231"/>
      <c r="W16" s="5"/>
      <c r="X16" s="248"/>
      <c r="Y16" s="91" t="s">
        <v>165</v>
      </c>
      <c r="Z16" s="87"/>
      <c r="AA16" s="231" t="str">
        <f>IF(AA$7=0," ",CONCATENATE('Worksheet (Crossings)'!$U10,": ",'Worksheet (Crossings)'!$S10," ppmm"))</f>
        <v> </v>
      </c>
      <c r="AB16" s="231"/>
      <c r="AC16" s="231"/>
      <c r="AD16" s="177"/>
      <c r="AE16" s="231" t="str">
        <f>IF(AE$7=0," ",CONCATENATE('Worksheet (Crossings)'!$U11,": ",'Worksheet (Crossings)'!$S11," ppmm"))</f>
        <v> </v>
      </c>
      <c r="AF16" s="231"/>
      <c r="AG16" s="231"/>
      <c r="AH16" s="177"/>
      <c r="AI16" s="231" t="str">
        <f>IF(AI$7=0," ",CONCATENATE('Worksheet (Crossings)'!$U12,": ",'Worksheet (Crossings)'!$S12," ppmm"))</f>
        <v> </v>
      </c>
      <c r="AJ16" s="231"/>
      <c r="AK16" s="231"/>
      <c r="AL16" s="177"/>
      <c r="AM16" s="231" t="str">
        <f>IF(AM$7=0," ",CONCATENATE('Worksheet (Crossings)'!$U13,": ",'Worksheet (Crossings)'!$S13," ppmm"))</f>
        <v> </v>
      </c>
      <c r="AN16" s="231"/>
      <c r="AO16" s="231"/>
      <c r="AP16" s="177"/>
      <c r="AQ16" s="231">
        <f>IF(AQ$7=0,"",CONCATENATE('Worksheet (Crossings)'!$U14,": ",'Worksheet (Crossings)'!$S14," ppmm"))</f>
      </c>
      <c r="AR16" s="231"/>
      <c r="AS16" s="231"/>
      <c r="AT16" s="181"/>
      <c r="AU16" s="181"/>
      <c r="AX16" s="5"/>
    </row>
    <row r="17" spans="1:50" s="6" customFormat="1" ht="12.75" customHeight="1">
      <c r="A17" s="90"/>
      <c r="B17" s="89"/>
      <c r="C17" s="89"/>
      <c r="D17" s="175"/>
      <c r="E17" s="175"/>
      <c r="F17" s="175"/>
      <c r="G17" s="175"/>
      <c r="H17" s="175"/>
      <c r="I17" s="175"/>
      <c r="J17" s="175"/>
      <c r="K17" s="175"/>
      <c r="L17" s="175"/>
      <c r="M17" s="175"/>
      <c r="N17" s="175"/>
      <c r="O17" s="176"/>
      <c r="P17" s="175"/>
      <c r="Q17" s="175"/>
      <c r="R17" s="175"/>
      <c r="S17" s="176"/>
      <c r="T17" s="175"/>
      <c r="U17" s="175"/>
      <c r="V17" s="175"/>
      <c r="W17" s="48"/>
      <c r="X17" s="90"/>
      <c r="Y17" s="89"/>
      <c r="Z17" s="89"/>
      <c r="AA17" s="175"/>
      <c r="AB17" s="175"/>
      <c r="AC17" s="175"/>
      <c r="AD17" s="175"/>
      <c r="AE17" s="175"/>
      <c r="AF17" s="175"/>
      <c r="AG17" s="175"/>
      <c r="AH17" s="175"/>
      <c r="AI17" s="175"/>
      <c r="AJ17" s="175"/>
      <c r="AK17" s="175"/>
      <c r="AL17" s="176"/>
      <c r="AM17" s="175"/>
      <c r="AN17" s="175"/>
      <c r="AO17" s="175"/>
      <c r="AP17" s="176"/>
      <c r="AQ17" s="175"/>
      <c r="AR17" s="175"/>
      <c r="AS17" s="175"/>
      <c r="AT17" s="176"/>
      <c r="AU17" s="180"/>
      <c r="AX17" s="44"/>
    </row>
    <row r="18" spans="1:50" s="6" customFormat="1" ht="135.75" customHeight="1">
      <c r="A18" s="91" t="s">
        <v>74</v>
      </c>
      <c r="B18" s="91" t="s">
        <v>166</v>
      </c>
      <c r="C18" s="94"/>
      <c r="D18" s="233" t="str">
        <f>IF(D$16="","",(VLOOKUP($A$15,'i Guidance_Wording'!$AD:$AO,MATCH(LEFT(D16,FIND(":",D16)-1),'i Guidance_Wording'!$AE$1:$AO$1,0)+1,FALSE)))</f>
        <v>The crossing should be comfortable for its intended use, at most times. However you may need to re-assess the crossing in future if significant changes occur in land use or pedestrian activity.</v>
      </c>
      <c r="E18" s="234"/>
      <c r="F18" s="235"/>
      <c r="G18" s="154"/>
      <c r="H18" s="233" t="str">
        <f>IF(H$16="","",(VLOOKUP($A$15,'i Guidance_Wording'!$AD:$AO,MATCH(LEFT(H16,FIND(":",H16)-1),'i Guidance_Wording'!$AE$1:$AO$1,0)+1,FALSE)))</f>
        <v>There is not enough space for people to use the crossing arm comfortably. This could be improved by adjusting the signal times, increasing the width of the crossing or a combination of these two measures. </v>
      </c>
      <c r="I18" s="234"/>
      <c r="J18" s="235"/>
      <c r="K18" s="154"/>
      <c r="L18" s="233" t="str">
        <f>IF(L$7=0," ",(VLOOKUP($A$15,'i Guidance_Wording'!$AD:$AO,MATCH(LEFT(L16,FIND(":",L16)-1),'i Guidance_Wording'!$AE$1:$AO$1,0)+1,FALSE)))</f>
        <v> </v>
      </c>
      <c r="M18" s="234"/>
      <c r="N18" s="235"/>
      <c r="O18" s="148"/>
      <c r="P18" s="233">
        <f>IF(P$7=0,"",(VLOOKUP($A$15,'i Guidance_Wording'!$AD:$AO,MATCH(LEFT(P16,FIND(":",P16)-1),'i Guidance_Wording'!$AE$1:$AO$1,0)+1,FALSE)))</f>
      </c>
      <c r="Q18" s="234"/>
      <c r="R18" s="235"/>
      <c r="S18" s="148"/>
      <c r="T18" s="233">
        <f>IF(T$7=0,"",(VLOOKUP($A$15,'i Guidance_Wording'!$AD:$AO,MATCH(LEFT(T16,FIND(":",T16)-1),'i Guidance_Wording'!$AE$1:$AO$1,0)+1,FALSE)))</f>
      </c>
      <c r="U18" s="234"/>
      <c r="V18" s="235"/>
      <c r="W18" s="48"/>
      <c r="X18" s="91" t="s">
        <v>74</v>
      </c>
      <c r="Y18" s="91" t="s">
        <v>166</v>
      </c>
      <c r="Z18" s="94"/>
      <c r="AA18" s="233">
        <f>IF(AA$16=" ","",(VLOOKUP($A$15,'i Guidance_Wording'!$AD:$AO,MATCH(LEFT(AA16,FIND(":",AA16)-1),'i Guidance_Wording'!$AE$1:$AO$1,0)+1,FALSE)))</f>
      </c>
      <c r="AB18" s="234"/>
      <c r="AC18" s="235"/>
      <c r="AD18" s="154"/>
      <c r="AE18" s="233">
        <f>IF(AE$16=" ","",(VLOOKUP($A$15,'i Guidance_Wording'!$AD:$AO,MATCH(LEFT(AE16,FIND(":",AE16)-1),'i Guidance_Wording'!$AE$1:$AO$1,0)+1,FALSE)))</f>
      </c>
      <c r="AF18" s="234"/>
      <c r="AG18" s="235"/>
      <c r="AH18" s="154"/>
      <c r="AI18" s="233" t="str">
        <f>IF(AI$7=0," ",(VLOOKUP($A$15,'i Guidance_Wording'!$AD:$AO,MATCH(LEFT(AI16,FIND(":",AI16)-1),'i Guidance_Wording'!$AE$1:$AO$1,0)+1,FALSE)))</f>
        <v> </v>
      </c>
      <c r="AJ18" s="234"/>
      <c r="AK18" s="235"/>
      <c r="AL18" s="148"/>
      <c r="AM18" s="233">
        <f>IF(AM$7=0,"",(VLOOKUP($A$15,'i Guidance_Wording'!$AD:$AO,MATCH(LEFT(AM16,FIND(":",AM16)-1),'i Guidance_Wording'!$AE$1:$AO$1,0)+1,FALSE)))</f>
      </c>
      <c r="AN18" s="234"/>
      <c r="AO18" s="235"/>
      <c r="AP18" s="148"/>
      <c r="AQ18" s="233">
        <f>IF(AQ$7=0,"",(VLOOKUP($A$15,'i Guidance_Wording'!$AD:$AO,MATCH(LEFT(AQ16,FIND(":",AQ16)-1),'i Guidance_Wording'!$AE$1:$AO$1,0)+1,FALSE)))</f>
      </c>
      <c r="AR18" s="234"/>
      <c r="AS18" s="235"/>
      <c r="AT18" s="176"/>
      <c r="AU18" s="180"/>
      <c r="AX18" s="44"/>
    </row>
    <row r="19" spans="1:50" s="6" customFormat="1" ht="12.75" customHeight="1">
      <c r="A19" s="90"/>
      <c r="B19" s="89"/>
      <c r="C19" s="89"/>
      <c r="D19" s="175"/>
      <c r="E19" s="175"/>
      <c r="F19" s="175"/>
      <c r="G19" s="175"/>
      <c r="H19" s="175"/>
      <c r="I19" s="175"/>
      <c r="J19" s="175"/>
      <c r="K19" s="175"/>
      <c r="L19" s="175"/>
      <c r="M19" s="175"/>
      <c r="N19" s="175"/>
      <c r="O19" s="176"/>
      <c r="P19" s="175"/>
      <c r="Q19" s="175"/>
      <c r="R19" s="175"/>
      <c r="S19" s="176"/>
      <c r="T19" s="175"/>
      <c r="U19" s="175"/>
      <c r="V19" s="175"/>
      <c r="W19" s="48"/>
      <c r="X19" s="90"/>
      <c r="Y19" s="89"/>
      <c r="Z19" s="89"/>
      <c r="AA19" s="175"/>
      <c r="AB19" s="175"/>
      <c r="AC19" s="175"/>
      <c r="AD19" s="175"/>
      <c r="AE19" s="175"/>
      <c r="AF19" s="175"/>
      <c r="AG19" s="175"/>
      <c r="AH19" s="175"/>
      <c r="AI19" s="175"/>
      <c r="AJ19" s="175"/>
      <c r="AK19" s="175"/>
      <c r="AL19" s="176"/>
      <c r="AM19" s="175"/>
      <c r="AN19" s="175"/>
      <c r="AO19" s="175"/>
      <c r="AP19" s="176"/>
      <c r="AQ19" s="175"/>
      <c r="AR19" s="175"/>
      <c r="AS19" s="175"/>
      <c r="AT19" s="176"/>
      <c r="AU19" s="180"/>
      <c r="AX19" s="44"/>
    </row>
    <row r="20" spans="1:50" s="6" customFormat="1" ht="37.5" customHeight="1">
      <c r="A20" s="247" t="s">
        <v>85</v>
      </c>
      <c r="B20" s="91" t="s">
        <v>42</v>
      </c>
      <c r="C20" s="46"/>
      <c r="D20" s="231" t="str">
        <f>IF(D$7=0," ",CONCATENATE('Worksheet (Crossings)'!$X5,": ",'Worksheet (Crossings)'!$V5," ppmm"))</f>
        <v>A-: 6 ppmm</v>
      </c>
      <c r="E20" s="231"/>
      <c r="F20" s="231"/>
      <c r="G20" s="178"/>
      <c r="H20" s="231" t="str">
        <f>IF(H$7=0," ",CONCATENATE('Worksheet (Crossings)'!$X6,": ",'Worksheet (Crossings)'!$V6," ppmm"))</f>
        <v>C: 22 ppmm</v>
      </c>
      <c r="I20" s="231"/>
      <c r="J20" s="231"/>
      <c r="K20" s="178"/>
      <c r="L20" s="231" t="str">
        <f>IF(L$7=0," ",CONCATENATE('Worksheet (Crossings)'!$X7,": ",'Worksheet (Crossings)'!$V7," ppmm"))</f>
        <v> </v>
      </c>
      <c r="M20" s="231"/>
      <c r="N20" s="231"/>
      <c r="O20" s="173"/>
      <c r="P20" s="231" t="str">
        <f>IF(P$7=0," ",CONCATENATE('Worksheet (Crossings)'!$X8,": ",'Worksheet (Crossings)'!$V8," ppmm"))</f>
        <v> </v>
      </c>
      <c r="Q20" s="231"/>
      <c r="R20" s="231"/>
      <c r="S20" s="173"/>
      <c r="T20" s="231" t="str">
        <f>IF(T$7=0," ",CONCATENATE('Worksheet (Crossings)'!$X9,": ",'Worksheet (Crossings)'!$V9," ppmm"))</f>
        <v> </v>
      </c>
      <c r="U20" s="231"/>
      <c r="V20" s="231"/>
      <c r="W20" s="48"/>
      <c r="X20" s="247" t="s">
        <v>85</v>
      </c>
      <c r="Y20" s="91" t="s">
        <v>42</v>
      </c>
      <c r="Z20" s="46"/>
      <c r="AA20" s="231" t="str">
        <f>IF(AA$7=0," ",CONCATENATE('Worksheet (Crossings)'!$X10,": ",'Worksheet (Crossings)'!$V10," ppmm"))</f>
        <v> </v>
      </c>
      <c r="AB20" s="231"/>
      <c r="AC20" s="231"/>
      <c r="AD20" s="178"/>
      <c r="AE20" s="231" t="str">
        <f>IF(AE$7=0," ",CONCATENATE('Worksheet (Crossings)'!$X11,": ",'Worksheet (Crossings)'!$V11," ppmm"))</f>
        <v> </v>
      </c>
      <c r="AF20" s="231"/>
      <c r="AG20" s="231"/>
      <c r="AH20" s="178"/>
      <c r="AI20" s="231" t="str">
        <f>IF(AI$7=0," ",CONCATENATE('Worksheet (Crossings)'!$X12,": ",'Worksheet (Crossings)'!$V12," ppmm"))</f>
        <v> </v>
      </c>
      <c r="AJ20" s="231"/>
      <c r="AK20" s="231"/>
      <c r="AL20" s="178"/>
      <c r="AM20" s="231" t="str">
        <f>IF(AM$7=0," ",CONCATENATE('Worksheet (Crossings)'!$X13,": ",'Worksheet (Crossings)'!$V13," ppmm"))</f>
        <v> </v>
      </c>
      <c r="AN20" s="231"/>
      <c r="AO20" s="231"/>
      <c r="AP20" s="178"/>
      <c r="AQ20" s="231" t="str">
        <f>IF(AQ$7=0," ",CONCATENATE('Worksheet (Crossings)'!$X14,": ",'Worksheet (Crossings)'!$V14," ppmm"))</f>
        <v> </v>
      </c>
      <c r="AR20" s="231"/>
      <c r="AS20" s="231"/>
      <c r="AT20" s="176"/>
      <c r="AU20" s="180"/>
      <c r="AX20" s="44"/>
    </row>
    <row r="21" spans="1:50" s="6" customFormat="1" ht="56.25" customHeight="1">
      <c r="A21" s="248"/>
      <c r="B21" s="91" t="s">
        <v>165</v>
      </c>
      <c r="C21" s="87"/>
      <c r="D21" s="231" t="str">
        <f>IF(D$7=0," ",CONCATENATE('Worksheet (Crossings)'!$Y5,": ",'Worksheet (Crossings)'!$W5," ppmm"))</f>
        <v>A-: 7 ppmm</v>
      </c>
      <c r="E21" s="231"/>
      <c r="F21" s="231"/>
      <c r="G21" s="178"/>
      <c r="H21" s="231" t="str">
        <f>IF(H$7=0," ",CONCATENATE('Worksheet (Crossings)'!$Y6,": ",'Worksheet (Crossings)'!$W6," ppmm"))</f>
        <v>C: 22 ppmm</v>
      </c>
      <c r="I21" s="231"/>
      <c r="J21" s="231"/>
      <c r="K21" s="177"/>
      <c r="L21" s="231" t="str">
        <f>IF(L$7=0," ",CONCATENATE('Worksheet (Crossings)'!$Y7,": ",'Worksheet (Crossings)'!$W7," ppmm"))</f>
        <v> </v>
      </c>
      <c r="M21" s="231"/>
      <c r="N21" s="231"/>
      <c r="O21" s="173"/>
      <c r="P21" s="231" t="str">
        <f>IF(P$7=0," ",CONCATENATE('Worksheet (Crossings)'!$Y8,": ",'Worksheet (Crossings)'!$W8," ppmm"))</f>
        <v> </v>
      </c>
      <c r="Q21" s="231"/>
      <c r="R21" s="231"/>
      <c r="S21" s="173"/>
      <c r="T21" s="231" t="str">
        <f>IF(T$7=0," ",CONCATENATE('Worksheet (Crossings)'!$Y9,": ",'Worksheet (Crossings)'!$W9," ppmm"))</f>
        <v> </v>
      </c>
      <c r="U21" s="231"/>
      <c r="V21" s="231"/>
      <c r="W21" s="48"/>
      <c r="X21" s="248"/>
      <c r="Y21" s="91" t="s">
        <v>165</v>
      </c>
      <c r="Z21" s="87"/>
      <c r="AA21" s="231" t="str">
        <f>IF(AA$7=0," ",CONCATENATE('Worksheet (Crossings)'!$Y10,": ",'Worksheet (Crossings)'!$W10," ppmm"))</f>
        <v> </v>
      </c>
      <c r="AB21" s="231"/>
      <c r="AC21" s="231"/>
      <c r="AD21" s="178"/>
      <c r="AE21" s="231" t="str">
        <f>IF(AE$7=0," ",CONCATENATE('Worksheet (Crossings)'!$Y11,": ",'Worksheet (Crossings)'!$W11," ppmm"))</f>
        <v> </v>
      </c>
      <c r="AF21" s="231"/>
      <c r="AG21" s="231"/>
      <c r="AH21" s="177"/>
      <c r="AI21" s="231" t="str">
        <f>IF(AI$7=0," ",CONCATENATE('Worksheet (Crossings)'!$Y12,": ",'Worksheet (Crossings)'!$W12," ppmm"))</f>
        <v> </v>
      </c>
      <c r="AJ21" s="231"/>
      <c r="AK21" s="231"/>
      <c r="AL21" s="177"/>
      <c r="AM21" s="231" t="str">
        <f>IF(AM$7=0," ",CONCATENATE('Worksheet (Crossings)'!$Y13,": ",'Worksheet (Crossings)'!$W13," ppmm"))</f>
        <v> </v>
      </c>
      <c r="AN21" s="231"/>
      <c r="AO21" s="231"/>
      <c r="AP21" s="177"/>
      <c r="AQ21" s="231" t="str">
        <f>IF(AQ$7=0," ",CONCATENATE('Worksheet (Crossings)'!$Y14,": ",'Worksheet (Crossings)'!$W14," ppmm"))</f>
        <v> </v>
      </c>
      <c r="AR21" s="231"/>
      <c r="AS21" s="231"/>
      <c r="AT21" s="176"/>
      <c r="AU21" s="180"/>
      <c r="AX21" s="44"/>
    </row>
    <row r="22" spans="1:50" s="6" customFormat="1" ht="12.75" customHeight="1">
      <c r="A22" s="90"/>
      <c r="B22" s="89"/>
      <c r="C22" s="89"/>
      <c r="D22" s="175"/>
      <c r="E22" s="175"/>
      <c r="F22" s="175"/>
      <c r="G22" s="175"/>
      <c r="H22" s="175"/>
      <c r="I22" s="175"/>
      <c r="J22" s="175"/>
      <c r="K22" s="175"/>
      <c r="L22" s="175"/>
      <c r="M22" s="175"/>
      <c r="N22" s="175"/>
      <c r="O22" s="176"/>
      <c r="P22" s="175"/>
      <c r="Q22" s="175"/>
      <c r="R22" s="175"/>
      <c r="S22" s="176"/>
      <c r="T22" s="175"/>
      <c r="U22" s="175"/>
      <c r="V22" s="175"/>
      <c r="W22" s="48"/>
      <c r="X22" s="90"/>
      <c r="Y22" s="89"/>
      <c r="Z22" s="89"/>
      <c r="AA22" s="175"/>
      <c r="AB22" s="175"/>
      <c r="AC22" s="175"/>
      <c r="AD22" s="175"/>
      <c r="AE22" s="175"/>
      <c r="AF22" s="175"/>
      <c r="AG22" s="175"/>
      <c r="AH22" s="175"/>
      <c r="AI22" s="175"/>
      <c r="AJ22" s="175"/>
      <c r="AK22" s="175"/>
      <c r="AL22" s="176"/>
      <c r="AM22" s="175"/>
      <c r="AN22" s="175"/>
      <c r="AO22" s="175"/>
      <c r="AP22" s="176"/>
      <c r="AQ22" s="175"/>
      <c r="AR22" s="175"/>
      <c r="AS22" s="175"/>
      <c r="AT22" s="176"/>
      <c r="AU22" s="180"/>
      <c r="AX22" s="44"/>
    </row>
    <row r="23" spans="1:50" s="6" customFormat="1" ht="135.75" customHeight="1">
      <c r="A23" s="91" t="s">
        <v>74</v>
      </c>
      <c r="B23" s="91" t="s">
        <v>167</v>
      </c>
      <c r="C23" s="94"/>
      <c r="D23" s="233" t="str">
        <f>IF(D$21="","",(VLOOKUP($A$20,'i Guidance_Wording'!$AD:$AO,MATCH(LEFT(D21,FIND(":",D21)-1),'i Guidance_Wording'!$AE$1:$AO$1,0)+1,FALSE)))</f>
        <v>The crossing island should be comfortable for people to pass, at most times. </v>
      </c>
      <c r="E23" s="234"/>
      <c r="F23" s="235"/>
      <c r="G23" s="154"/>
      <c r="H23" s="233" t="str">
        <f>IF(H$21="","",(VLOOKUP($A$20,'i Guidance_Wording'!$AD:$AO,MATCH(LEFT(H21,FIND(":",H21)-1),'i Guidance_Wording'!$AE$1:$AO$1,0)+1,FALSE)))</f>
        <v>There is not enough space for people to pass one another comfortably. This could be improved by adjusting the signal times, increasing the width of the crossing or a combination of these two measures. The design of the crossing should also be reconsidered - A straight across crossing may work better in this situation.</v>
      </c>
      <c r="I23" s="234"/>
      <c r="J23" s="235"/>
      <c r="K23" s="154"/>
      <c r="L23" s="233">
        <f>IF(L$7=0,"",(VLOOKUP($A$20,'i Guidance_Wording'!$AD:$AO,MATCH(LEFT(L21,FIND(":",L21)-1),'i Guidance_Wording'!$AE$1:$AO$1,0)+1,FALSE)))</f>
      </c>
      <c r="M23" s="234"/>
      <c r="N23" s="235"/>
      <c r="O23" s="173"/>
      <c r="P23" s="233">
        <f>IF(P$7=0,"",(VLOOKUP($A$20,'i Guidance_Wording'!$AD:$AO,MATCH(LEFT(P21,FIND(":",P21)-1),'i Guidance_Wording'!$AE$1:$AO$1,0)+1,FALSE)))</f>
      </c>
      <c r="Q23" s="234"/>
      <c r="R23" s="235"/>
      <c r="S23" s="173"/>
      <c r="T23" s="233">
        <f>IF(T$7=0,"",(VLOOKUP($A$20,'i Guidance_Wording'!$AD:$AO,MATCH(LEFT(T21,FIND(":",T21)-1),'i Guidance_Wording'!$AE$1:$AO$1,0)+1,FALSE)))</f>
      </c>
      <c r="U23" s="234"/>
      <c r="V23" s="235"/>
      <c r="W23" s="48"/>
      <c r="X23" s="91" t="s">
        <v>74</v>
      </c>
      <c r="Y23" s="91" t="s">
        <v>167</v>
      </c>
      <c r="Z23" s="94"/>
      <c r="AA23" s="233">
        <f>IF(AA$21=" ","",(VLOOKUP($A$20,'i Guidance_Wording'!$AD:$AO,MATCH(LEFT(AA21,FIND(":",AA21)-1),'i Guidance_Wording'!$AE$1:$AO$1,0)+1,FALSE)))</f>
      </c>
      <c r="AB23" s="234"/>
      <c r="AC23" s="235"/>
      <c r="AD23" s="154"/>
      <c r="AE23" s="233">
        <f>IF(AE$21=" ","",(VLOOKUP($A$20,'i Guidance_Wording'!$AD:$AO,MATCH(LEFT(AE21,FIND(":",AE21)-1),'i Guidance_Wording'!$AE$1:$AO$1,0)+1,FALSE)))</f>
      </c>
      <c r="AF23" s="234"/>
      <c r="AG23" s="235"/>
      <c r="AH23" s="154"/>
      <c r="AI23" s="233">
        <f>IF(AI$7=0,"",(VLOOKUP($A$20,'i Guidance_Wording'!$AD:$AO,MATCH(LEFT(AI21,FIND(":",AI21)-1),'i Guidance_Wording'!$AE$1:$AO$1,0)+1,FALSE)))</f>
      </c>
      <c r="AJ23" s="234"/>
      <c r="AK23" s="235"/>
      <c r="AL23" s="154"/>
      <c r="AM23" s="233">
        <f>IF(AM$7=0,"",(VLOOKUP($A$20,'i Guidance_Wording'!$AD:$AO,MATCH(LEFT(AM21,FIND(":",AM21)-1),'i Guidance_Wording'!$AE$1:$AO$1,0)+1,FALSE)))</f>
      </c>
      <c r="AN23" s="234"/>
      <c r="AO23" s="235"/>
      <c r="AP23" s="154"/>
      <c r="AQ23" s="233">
        <f>IF(AQ$7=0,"",(VLOOKUP($A$20,'i Guidance_Wording'!$AD:$AO,MATCH(LEFT(AQ21,FIND(":",AQ21)-1),'i Guidance_Wording'!$AE$1:$AO$1,0)+1,FALSE)))</f>
      </c>
      <c r="AR23" s="234"/>
      <c r="AS23" s="235"/>
      <c r="AT23" s="176"/>
      <c r="AU23" s="180"/>
      <c r="AX23" s="44"/>
    </row>
    <row r="24" spans="1:50" s="6" customFormat="1" ht="12.75" customHeight="1">
      <c r="A24" s="90"/>
      <c r="B24" s="89"/>
      <c r="C24" s="89"/>
      <c r="D24" s="175"/>
      <c r="E24" s="175"/>
      <c r="F24" s="175"/>
      <c r="G24" s="175"/>
      <c r="H24" s="175"/>
      <c r="I24" s="175"/>
      <c r="J24" s="175"/>
      <c r="K24" s="175"/>
      <c r="L24" s="175"/>
      <c r="M24" s="175"/>
      <c r="N24" s="175"/>
      <c r="O24" s="176"/>
      <c r="P24" s="175"/>
      <c r="Q24" s="175"/>
      <c r="R24" s="175"/>
      <c r="S24" s="176"/>
      <c r="T24" s="175"/>
      <c r="U24" s="175"/>
      <c r="V24" s="175"/>
      <c r="W24" s="48"/>
      <c r="X24" s="90"/>
      <c r="Y24" s="89"/>
      <c r="Z24" s="89"/>
      <c r="AA24" s="175"/>
      <c r="AB24" s="175"/>
      <c r="AC24" s="175"/>
      <c r="AD24" s="175"/>
      <c r="AE24" s="175"/>
      <c r="AF24" s="175"/>
      <c r="AG24" s="175"/>
      <c r="AH24" s="175"/>
      <c r="AI24" s="175"/>
      <c r="AJ24" s="175"/>
      <c r="AK24" s="175"/>
      <c r="AL24" s="176"/>
      <c r="AM24" s="175"/>
      <c r="AN24" s="175"/>
      <c r="AO24" s="175"/>
      <c r="AP24" s="176"/>
      <c r="AQ24" s="175"/>
      <c r="AR24" s="175"/>
      <c r="AS24" s="175"/>
      <c r="AT24" s="176"/>
      <c r="AU24" s="180"/>
      <c r="AX24" s="44"/>
    </row>
    <row r="25" spans="1:50" s="6" customFormat="1" ht="36" customHeight="1">
      <c r="A25" s="247" t="s">
        <v>86</v>
      </c>
      <c r="B25" s="91" t="s">
        <v>42</v>
      </c>
      <c r="C25" s="46"/>
      <c r="D25" s="231" t="str">
        <f>IF(D$7=0," ",CONCATENATE('Worksheet (Crossings)'!$AE5,":",'Worksheet (Crossings)'!$AB5," row(s)"))</f>
        <v>A:1 row(s)</v>
      </c>
      <c r="E25" s="231"/>
      <c r="F25" s="231"/>
      <c r="G25" s="178"/>
      <c r="H25" s="231" t="str">
        <f>IF(H$7=0," ",CONCATENATE('Worksheet (Crossings)'!$AE6,":",'Worksheet (Crossings)'!$AB6," row(s)"))</f>
        <v>C:3 row(s)</v>
      </c>
      <c r="I25" s="231"/>
      <c r="J25" s="231"/>
      <c r="K25" s="178"/>
      <c r="L25" s="231" t="str">
        <f>IF(L$7=0," ",CONCATENATE('Worksheet (Crossings)'!$AE7,":",'Worksheet (Crossings)'!$AB7," row(s)"))</f>
        <v> </v>
      </c>
      <c r="M25" s="231"/>
      <c r="N25" s="231"/>
      <c r="O25" s="173"/>
      <c r="P25" s="231" t="str">
        <f>IF(P$7=0," ",CONCATENATE('Worksheet (Crossings)'!$AE8,":",'Worksheet (Crossings)'!$AB8," row(s)"))</f>
        <v> </v>
      </c>
      <c r="Q25" s="231"/>
      <c r="R25" s="231"/>
      <c r="S25" s="173"/>
      <c r="T25" s="231" t="str">
        <f>IF(T$7=0," ",CONCATENATE('Worksheet (Crossings)'!$AE9,":",'Worksheet (Crossings)'!$AB9," row(s)"))</f>
        <v> </v>
      </c>
      <c r="U25" s="231"/>
      <c r="V25" s="231"/>
      <c r="W25" s="48"/>
      <c r="X25" s="247" t="s">
        <v>86</v>
      </c>
      <c r="Y25" s="91" t="s">
        <v>42</v>
      </c>
      <c r="Z25" s="46"/>
      <c r="AA25" s="231" t="str">
        <f>IF(AA$7=0," ",CONCATENATE('Worksheet (Crossings)'!$AE10,":",'Worksheet (Crossings)'!$AB10," row(s)"))</f>
        <v> </v>
      </c>
      <c r="AB25" s="231"/>
      <c r="AC25" s="231"/>
      <c r="AD25" s="178"/>
      <c r="AE25" s="231" t="str">
        <f>IF(AE$7=0," ",CONCATENATE('Worksheet (Crossings)'!$AE11,":",'Worksheet (Crossings)'!$AB11," row(s)"))</f>
        <v> </v>
      </c>
      <c r="AF25" s="231"/>
      <c r="AG25" s="231"/>
      <c r="AH25" s="178"/>
      <c r="AI25" s="231" t="str">
        <f>IF(AI$7=0," ",CONCATENATE('Worksheet (Crossings)'!$AE12,":",'Worksheet (Crossings)'!$AB12," row(s)"))</f>
        <v> </v>
      </c>
      <c r="AJ25" s="231"/>
      <c r="AK25" s="231"/>
      <c r="AL25" s="178"/>
      <c r="AM25" s="231" t="str">
        <f>IF(AM$7=0," ",CONCATENATE('Worksheet (Crossings)'!$AE13,":",'Worksheet (Crossings)'!$AB13," row(s)"))</f>
        <v> </v>
      </c>
      <c r="AN25" s="231"/>
      <c r="AO25" s="231"/>
      <c r="AP25" s="178"/>
      <c r="AQ25" s="231" t="str">
        <f>IF(AQ$7=0," ",CONCATENATE('Worksheet (Crossings)'!$AE14,":",'Worksheet (Crossings)'!$AB14," row(s)"))</f>
        <v> </v>
      </c>
      <c r="AR25" s="231"/>
      <c r="AS25" s="231"/>
      <c r="AT25" s="176"/>
      <c r="AU25" s="180"/>
      <c r="AX25" s="44"/>
    </row>
    <row r="26" spans="1:50" s="6" customFormat="1" ht="66" customHeight="1">
      <c r="A26" s="248"/>
      <c r="B26" s="91" t="s">
        <v>43</v>
      </c>
      <c r="C26" s="87"/>
      <c r="D26" s="231" t="str">
        <f>IF(D$7=0," ",CONCATENATE('Worksheet (Crossings)'!$AF5,":",'Worksheet (Crossings)'!$AD5," row(s)"))</f>
        <v>A:1 row(s)</v>
      </c>
      <c r="E26" s="231"/>
      <c r="F26" s="231"/>
      <c r="G26" s="178"/>
      <c r="H26" s="231" t="str">
        <f>IF(H$7=0," ",CONCATENATE('Worksheet (Crossings)'!$AF6,":",'Worksheet (Crossings)'!$AD6," row(s)"))</f>
        <v>C:3 row(s)</v>
      </c>
      <c r="I26" s="231"/>
      <c r="J26" s="231"/>
      <c r="K26" s="177"/>
      <c r="L26" s="231" t="str">
        <f>IF(L$7=0," ",CONCATENATE('Worksheet (Crossings)'!$AF7,":",'Worksheet (Crossings)'!$AD7," row(s)"))</f>
        <v> </v>
      </c>
      <c r="M26" s="231"/>
      <c r="N26" s="231"/>
      <c r="O26" s="173"/>
      <c r="P26" s="231" t="str">
        <f>IF(P$7=0," ",CONCATENATE('Worksheet (Crossings)'!$AF8,":",'Worksheet (Crossings)'!$AD8," row(s)"))</f>
        <v> </v>
      </c>
      <c r="Q26" s="231"/>
      <c r="R26" s="231"/>
      <c r="S26" s="173"/>
      <c r="T26" s="231" t="str">
        <f>IF(T$7=0," ",CONCATENATE('Worksheet (Crossings)'!$AF9,":",'Worksheet (Crossings)'!$AD9," row(s)"))</f>
        <v> </v>
      </c>
      <c r="U26" s="231"/>
      <c r="V26" s="231"/>
      <c r="W26" s="48"/>
      <c r="X26" s="248"/>
      <c r="Y26" s="91" t="s">
        <v>43</v>
      </c>
      <c r="Z26" s="87"/>
      <c r="AA26" s="231" t="str">
        <f>IF(AA$7=0," ",CONCATENATE('Worksheet (Crossings)'!$AF10,":",'Worksheet (Crossings)'!$AD10," row(s)"))</f>
        <v> </v>
      </c>
      <c r="AB26" s="231"/>
      <c r="AC26" s="231"/>
      <c r="AD26" s="178"/>
      <c r="AE26" s="231" t="str">
        <f>IF(AE$7=0," ",CONCATENATE('Worksheet (Crossings)'!$AF11,":",'Worksheet (Crossings)'!$AD11," row(s)"))</f>
        <v> </v>
      </c>
      <c r="AF26" s="231"/>
      <c r="AG26" s="231"/>
      <c r="AH26" s="177"/>
      <c r="AI26" s="231" t="str">
        <f>IF(AI$7=0," ",CONCATENATE('Worksheet (Crossings)'!$AF12,":",'Worksheet (Crossings)'!$AD12," row(s)"))</f>
        <v> </v>
      </c>
      <c r="AJ26" s="231"/>
      <c r="AK26" s="231"/>
      <c r="AL26" s="177"/>
      <c r="AM26" s="231" t="str">
        <f>IF(AM$7=0," ",CONCATENATE('Worksheet (Crossings)'!$AF13,":",'Worksheet (Crossings)'!$AD13," row(s)"))</f>
        <v> </v>
      </c>
      <c r="AN26" s="231"/>
      <c r="AO26" s="231"/>
      <c r="AP26" s="177"/>
      <c r="AQ26" s="231" t="str">
        <f>IF(AQ$7=0," ",CONCATENATE('Worksheet (Crossings)'!$AF14,":",'Worksheet (Crossings)'!$AD14," row(s)"))</f>
        <v> </v>
      </c>
      <c r="AR26" s="231"/>
      <c r="AS26" s="231"/>
      <c r="AT26" s="176"/>
      <c r="AU26" s="180"/>
      <c r="AX26" s="44"/>
    </row>
    <row r="27" spans="1:50" s="6" customFormat="1" ht="12.75" customHeight="1">
      <c r="A27" s="90"/>
      <c r="B27" s="89"/>
      <c r="C27" s="89"/>
      <c r="D27" s="175"/>
      <c r="E27" s="175"/>
      <c r="F27" s="175"/>
      <c r="G27" s="175"/>
      <c r="H27" s="175"/>
      <c r="I27" s="175"/>
      <c r="J27" s="175"/>
      <c r="K27" s="175"/>
      <c r="L27" s="175"/>
      <c r="M27" s="175"/>
      <c r="N27" s="175"/>
      <c r="O27" s="176"/>
      <c r="P27" s="175"/>
      <c r="Q27" s="175"/>
      <c r="R27" s="175"/>
      <c r="S27" s="176"/>
      <c r="T27" s="175"/>
      <c r="U27" s="175"/>
      <c r="V27" s="175"/>
      <c r="W27" s="48"/>
      <c r="X27" s="90"/>
      <c r="Y27" s="89"/>
      <c r="Z27" s="89"/>
      <c r="AA27" s="175"/>
      <c r="AB27" s="175"/>
      <c r="AC27" s="175"/>
      <c r="AD27" s="175"/>
      <c r="AE27" s="175"/>
      <c r="AF27" s="175"/>
      <c r="AG27" s="175"/>
      <c r="AH27" s="175"/>
      <c r="AI27" s="175"/>
      <c r="AJ27" s="175"/>
      <c r="AK27" s="175"/>
      <c r="AL27" s="176"/>
      <c r="AM27" s="175"/>
      <c r="AN27" s="175"/>
      <c r="AO27" s="175"/>
      <c r="AP27" s="176"/>
      <c r="AQ27" s="175"/>
      <c r="AR27" s="175"/>
      <c r="AS27" s="175"/>
      <c r="AT27" s="176"/>
      <c r="AU27" s="180"/>
      <c r="AX27" s="44"/>
    </row>
    <row r="28" spans="1:50" s="6" customFormat="1" ht="135.75" customHeight="1">
      <c r="A28" s="91" t="s">
        <v>74</v>
      </c>
      <c r="B28" s="91" t="s">
        <v>168</v>
      </c>
      <c r="C28" s="94"/>
      <c r="D28" s="233" t="str">
        <f>IF(D$26="","",(VLOOKUP($A$25,'i Guidance_Wording'!$AD:$AO,MATCH(LEFT(D26,FIND(":",D26)-1),'i Guidance_Wording'!$AE$1:$AO$1,0)+1,FALSE)))</f>
        <v>The crossing island should be comfortable for people to wait, at most times.</v>
      </c>
      <c r="E28" s="234"/>
      <c r="F28" s="235"/>
      <c r="G28" s="179"/>
      <c r="H28" s="233" t="str">
        <f>IF(H$26="","",(VLOOKUP($A$25,'i Guidance_Wording'!$AD:$AO,MATCH(LEFT(H26,FIND(":",H26)-1),'i Guidance_Wording'!$AE$1:$AO$1,0)+1,FALSE)))</f>
        <v>This is likely to be sufficient at peak times.</v>
      </c>
      <c r="I28" s="234"/>
      <c r="J28" s="235"/>
      <c r="K28" s="179"/>
      <c r="L28" s="233">
        <f>IF(L$7=0,"",(VLOOKUP($A$25,'i Guidance_Wording'!$AD:$AO,MATCH(LEFT(L26,FIND(":",L26)-1),'i Guidance_Wording'!$AE$1:$AO$1,0)+1,FALSE)))</f>
      </c>
      <c r="M28" s="234"/>
      <c r="N28" s="235"/>
      <c r="O28" s="173"/>
      <c r="P28" s="233">
        <f>IF(P$7=0,"",(VLOOKUP($A$25,'i Guidance_Wording'!$AD:$AO,MATCH(LEFT(P26,FIND(":",P26)-1),'i Guidance_Wording'!$AE$1:$AO$1,0)+1,FALSE)))</f>
      </c>
      <c r="Q28" s="234"/>
      <c r="R28" s="235"/>
      <c r="S28" s="173"/>
      <c r="T28" s="233">
        <f>IF(T$7=0,"",(VLOOKUP($A$25,'i Guidance_Wording'!$AD:$AO,MATCH(LEFT(T26,FIND(":",T26)-1),'i Guidance_Wording'!$AE$1:$AO$1,0)+1,FALSE)))</f>
      </c>
      <c r="U28" s="234"/>
      <c r="V28" s="235"/>
      <c r="W28" s="48"/>
      <c r="X28" s="91" t="s">
        <v>74</v>
      </c>
      <c r="Y28" s="91" t="s">
        <v>168</v>
      </c>
      <c r="Z28" s="94"/>
      <c r="AA28" s="233">
        <f>IF(AA$26=" ","",(VLOOKUP($A$25,'i Guidance_Wording'!$AD:$AO,MATCH(LEFT(AA26,FIND(":",AA26)-1),'i Guidance_Wording'!$AE$1:$AO$1,0)+1,FALSE)))</f>
      </c>
      <c r="AB28" s="234"/>
      <c r="AC28" s="235"/>
      <c r="AD28" s="179"/>
      <c r="AE28" s="233">
        <f>IF(AE$26=" ","",(VLOOKUP($A$25,'i Guidance_Wording'!$AD:$AO,MATCH(LEFT(AE26,FIND(":",AE26)-1),'i Guidance_Wording'!$AE$1:$AO$1,0)+1,FALSE)))</f>
      </c>
      <c r="AF28" s="234"/>
      <c r="AG28" s="235"/>
      <c r="AH28" s="179"/>
      <c r="AI28" s="233">
        <f>IF(AI$7=0,"",(VLOOKUP($A$25,'i Guidance_Wording'!$AD:$AO,MATCH(LEFT(AI26,FIND(":",AI26)-1),'i Guidance_Wording'!$AE$1:$AO$1,0)+1,FALSE)))</f>
      </c>
      <c r="AJ28" s="234"/>
      <c r="AK28" s="235"/>
      <c r="AL28" s="179"/>
      <c r="AM28" s="233">
        <f>IF(AM$7=0,"",(VLOOKUP($A$25,'i Guidance_Wording'!$AD:$AO,MATCH(LEFT(AM26,FIND(":",AM26)-1),'i Guidance_Wording'!$AE$1:$AO$1,0)+1,FALSE)))</f>
      </c>
      <c r="AN28" s="234"/>
      <c r="AO28" s="235"/>
      <c r="AP28" s="179"/>
      <c r="AQ28" s="233" t="str">
        <f>IF(AQ$7=0," ",(VLOOKUP($A$25,'i Guidance_Wording'!$AD:$AO,MATCH(LEFT(AQ26,FIND(":",AQ26)-1),'i Guidance_Wording'!$AE$1:$AO$1,0)+1,FALSE)))</f>
        <v> </v>
      </c>
      <c r="AR28" s="234"/>
      <c r="AS28" s="235"/>
      <c r="AT28" s="176"/>
      <c r="AU28" s="180"/>
      <c r="AX28" s="44"/>
    </row>
    <row r="29" spans="1:50" s="6" customFormat="1" ht="12.75" customHeight="1">
      <c r="A29" s="90"/>
      <c r="B29" s="89"/>
      <c r="C29" s="89"/>
      <c r="D29" s="89"/>
      <c r="E29" s="89"/>
      <c r="F29" s="89"/>
      <c r="G29" s="89"/>
      <c r="H29" s="89"/>
      <c r="I29" s="89"/>
      <c r="J29" s="89"/>
      <c r="K29" s="89"/>
      <c r="L29" s="89"/>
      <c r="M29" s="89"/>
      <c r="N29" s="89"/>
      <c r="O29" s="48"/>
      <c r="P29" s="89"/>
      <c r="Q29" s="89"/>
      <c r="R29" s="89"/>
      <c r="S29" s="48"/>
      <c r="T29" s="89"/>
      <c r="U29" s="89"/>
      <c r="V29" s="89"/>
      <c r="W29" s="48"/>
      <c r="X29" s="90"/>
      <c r="Y29" s="89"/>
      <c r="Z29" s="89"/>
      <c r="AA29" s="89"/>
      <c r="AB29" s="89"/>
      <c r="AC29" s="89"/>
      <c r="AD29" s="89"/>
      <c r="AE29" s="89"/>
      <c r="AF29" s="89"/>
      <c r="AG29" s="89"/>
      <c r="AH29" s="89"/>
      <c r="AI29" s="89"/>
      <c r="AJ29" s="89"/>
      <c r="AK29" s="89"/>
      <c r="AL29" s="48"/>
      <c r="AM29" s="89"/>
      <c r="AN29" s="89"/>
      <c r="AO29" s="89"/>
      <c r="AP29" s="48"/>
      <c r="AQ29" s="89"/>
      <c r="AR29" s="89"/>
      <c r="AS29" s="89"/>
      <c r="AT29" s="48"/>
      <c r="AU29" s="44"/>
      <c r="AX29" s="44"/>
    </row>
    <row r="30" spans="1:50" s="6" customFormat="1" ht="135.75" customHeight="1">
      <c r="A30" s="91" t="s">
        <v>74</v>
      </c>
      <c r="B30" s="91" t="s">
        <v>87</v>
      </c>
      <c r="C30" s="94"/>
      <c r="D30" s="243"/>
      <c r="E30" s="244"/>
      <c r="F30" s="245"/>
      <c r="G30" s="94"/>
      <c r="H30" s="243"/>
      <c r="I30" s="244"/>
      <c r="J30" s="245"/>
      <c r="K30" s="94"/>
      <c r="L30" s="236"/>
      <c r="M30" s="237"/>
      <c r="N30" s="238"/>
      <c r="O30" s="84"/>
      <c r="P30" s="236"/>
      <c r="Q30" s="237"/>
      <c r="R30" s="238"/>
      <c r="S30" s="84"/>
      <c r="T30" s="236"/>
      <c r="U30" s="237"/>
      <c r="V30" s="238"/>
      <c r="W30" s="48"/>
      <c r="X30" s="91" t="s">
        <v>74</v>
      </c>
      <c r="Y30" s="91" t="s">
        <v>87</v>
      </c>
      <c r="Z30" s="94"/>
      <c r="AA30" s="243"/>
      <c r="AB30" s="244"/>
      <c r="AC30" s="245"/>
      <c r="AD30" s="94"/>
      <c r="AE30" s="243"/>
      <c r="AF30" s="244"/>
      <c r="AG30" s="245"/>
      <c r="AH30" s="94"/>
      <c r="AI30" s="236"/>
      <c r="AJ30" s="237"/>
      <c r="AK30" s="238"/>
      <c r="AL30" s="94"/>
      <c r="AM30" s="236"/>
      <c r="AN30" s="237"/>
      <c r="AO30" s="238"/>
      <c r="AP30" s="94"/>
      <c r="AQ30" s="236"/>
      <c r="AR30" s="237"/>
      <c r="AS30" s="238"/>
      <c r="AT30" s="48"/>
      <c r="AU30" s="44"/>
      <c r="AX30" s="44"/>
    </row>
    <row r="31" spans="2:50" s="6" customFormat="1" ht="48.75" customHeight="1">
      <c r="B31" s="48"/>
      <c r="C31" s="48"/>
      <c r="D31" s="48"/>
      <c r="E31" s="48"/>
      <c r="F31" s="48"/>
      <c r="G31" s="48"/>
      <c r="H31" s="48"/>
      <c r="I31" s="48"/>
      <c r="J31" s="48"/>
      <c r="K31" s="48"/>
      <c r="L31" s="48"/>
      <c r="M31" s="48"/>
      <c r="N31" s="48"/>
      <c r="O31" s="48"/>
      <c r="P31" s="48"/>
      <c r="Q31" s="48"/>
      <c r="R31" s="48"/>
      <c r="S31" s="48"/>
      <c r="T31" s="48"/>
      <c r="U31" s="48"/>
      <c r="V31" s="48"/>
      <c r="W31" s="48"/>
      <c r="Y31" s="48"/>
      <c r="Z31" s="48"/>
      <c r="AA31" s="48"/>
      <c r="AB31" s="48"/>
      <c r="AC31" s="48"/>
      <c r="AD31" s="48"/>
      <c r="AE31" s="48"/>
      <c r="AF31" s="48"/>
      <c r="AG31" s="48"/>
      <c r="AH31" s="48"/>
      <c r="AI31" s="48"/>
      <c r="AJ31" s="48"/>
      <c r="AK31" s="48"/>
      <c r="AL31" s="48"/>
      <c r="AM31" s="48"/>
      <c r="AN31" s="48"/>
      <c r="AO31" s="48"/>
      <c r="AP31" s="48"/>
      <c r="AQ31" s="48"/>
      <c r="AR31" s="48"/>
      <c r="AS31" s="48"/>
      <c r="AT31" s="48"/>
      <c r="AU31" s="44"/>
      <c r="AX31" s="44"/>
    </row>
    <row r="32" spans="2:50" s="6" customFormat="1" ht="24" customHeight="1">
      <c r="B32" s="45"/>
      <c r="C32" s="45"/>
      <c r="D32" s="45"/>
      <c r="E32" s="45"/>
      <c r="F32" s="45"/>
      <c r="G32" s="45"/>
      <c r="H32" s="45"/>
      <c r="I32" s="45"/>
      <c r="J32" s="45"/>
      <c r="K32" s="45"/>
      <c r="L32" s="45"/>
      <c r="M32" s="45"/>
      <c r="N32" s="45"/>
      <c r="O32" s="47"/>
      <c r="P32" s="45"/>
      <c r="Q32" s="45"/>
      <c r="R32" s="45"/>
      <c r="S32" s="47"/>
      <c r="T32" s="45"/>
      <c r="U32" s="45"/>
      <c r="V32" s="45"/>
      <c r="W32" s="5"/>
      <c r="Y32" s="45"/>
      <c r="Z32" s="45"/>
      <c r="AA32" s="45"/>
      <c r="AB32" s="45"/>
      <c r="AC32" s="45"/>
      <c r="AD32" s="45"/>
      <c r="AE32" s="45"/>
      <c r="AF32" s="45"/>
      <c r="AG32" s="45"/>
      <c r="AH32" s="45"/>
      <c r="AI32" s="45"/>
      <c r="AJ32" s="45"/>
      <c r="AK32" s="45"/>
      <c r="AL32" s="47"/>
      <c r="AM32" s="45"/>
      <c r="AN32" s="45"/>
      <c r="AO32" s="45"/>
      <c r="AP32" s="47"/>
      <c r="AQ32" s="45"/>
      <c r="AR32" s="45"/>
      <c r="AS32" s="45"/>
      <c r="AT32" s="5"/>
      <c r="AU32" s="5"/>
      <c r="AX32" s="5"/>
    </row>
    <row r="33" spans="2:51" ht="48.75" customHeight="1">
      <c r="B33" s="6"/>
      <c r="D33" s="6"/>
      <c r="E33" s="6"/>
      <c r="F33" s="6"/>
      <c r="H33" s="6"/>
      <c r="I33" s="6"/>
      <c r="J33" s="6"/>
      <c r="L33" s="6"/>
      <c r="M33" s="6"/>
      <c r="N33" s="6"/>
      <c r="O33" s="6"/>
      <c r="P33" s="6"/>
      <c r="Q33" s="6"/>
      <c r="R33" s="6"/>
      <c r="S33" s="6"/>
      <c r="T33" s="6"/>
      <c r="U33" s="6"/>
      <c r="V33" s="6"/>
      <c r="W33" s="6"/>
      <c r="Y33" s="6"/>
      <c r="AA33" s="6"/>
      <c r="AB33" s="6"/>
      <c r="AC33" s="6"/>
      <c r="AE33" s="6"/>
      <c r="AF33" s="6"/>
      <c r="AG33" s="6"/>
      <c r="AI33" s="6"/>
      <c r="AJ33" s="6"/>
      <c r="AK33" s="6"/>
      <c r="AL33" s="6"/>
      <c r="AM33" s="6"/>
      <c r="AN33" s="6"/>
      <c r="AO33" s="6"/>
      <c r="AP33" s="6"/>
      <c r="AQ33" s="6"/>
      <c r="AR33" s="6"/>
      <c r="AS33" s="6"/>
      <c r="AT33" s="6"/>
      <c r="AU33" s="6"/>
      <c r="AV33" s="6"/>
      <c r="AW33" s="6"/>
      <c r="AX33" s="6"/>
      <c r="AY33" s="6"/>
    </row>
    <row r="34" spans="2:51" ht="48.75" customHeight="1">
      <c r="B34" s="6"/>
      <c r="D34" s="6"/>
      <c r="E34" s="6"/>
      <c r="F34" s="6"/>
      <c r="H34" s="6"/>
      <c r="I34" s="6"/>
      <c r="J34" s="6"/>
      <c r="L34" s="6"/>
      <c r="M34" s="6"/>
      <c r="N34" s="6"/>
      <c r="O34" s="6"/>
      <c r="P34" s="6"/>
      <c r="Q34" s="6"/>
      <c r="R34" s="6"/>
      <c r="S34" s="6"/>
      <c r="T34" s="6"/>
      <c r="U34" s="6"/>
      <c r="V34" s="6"/>
      <c r="W34" s="6"/>
      <c r="Y34" s="6"/>
      <c r="AA34" s="6"/>
      <c r="AB34" s="6"/>
      <c r="AC34" s="6"/>
      <c r="AE34" s="6"/>
      <c r="AF34" s="6"/>
      <c r="AG34" s="6"/>
      <c r="AI34" s="6"/>
      <c r="AJ34" s="6"/>
      <c r="AK34" s="6"/>
      <c r="AL34" s="6"/>
      <c r="AM34" s="6"/>
      <c r="AN34" s="6"/>
      <c r="AO34" s="6"/>
      <c r="AP34" s="6"/>
      <c r="AQ34" s="6"/>
      <c r="AR34" s="6"/>
      <c r="AS34" s="6"/>
      <c r="AT34" s="6"/>
      <c r="AU34" s="6"/>
      <c r="AV34" s="6"/>
      <c r="AW34" s="6"/>
      <c r="AX34" s="6"/>
      <c r="AY34" s="6"/>
    </row>
    <row r="35" spans="2:51" ht="48.75" customHeight="1">
      <c r="B35" s="6"/>
      <c r="D35" s="6"/>
      <c r="E35" s="6"/>
      <c r="F35" s="6"/>
      <c r="H35" s="6"/>
      <c r="I35" s="6"/>
      <c r="J35" s="6"/>
      <c r="L35" s="6"/>
      <c r="M35" s="6"/>
      <c r="N35" s="6"/>
      <c r="O35" s="6"/>
      <c r="P35" s="6"/>
      <c r="Q35" s="6"/>
      <c r="R35" s="6"/>
      <c r="S35" s="6"/>
      <c r="T35" s="6"/>
      <c r="U35" s="6"/>
      <c r="V35" s="6"/>
      <c r="W35" s="6"/>
      <c r="Y35" s="6"/>
      <c r="AA35" s="6"/>
      <c r="AB35" s="6"/>
      <c r="AC35" s="6"/>
      <c r="AE35" s="6"/>
      <c r="AF35" s="6"/>
      <c r="AG35" s="6"/>
      <c r="AI35" s="6"/>
      <c r="AJ35" s="6"/>
      <c r="AK35" s="6"/>
      <c r="AL35" s="6"/>
      <c r="AM35" s="6"/>
      <c r="AN35" s="6"/>
      <c r="AO35" s="6"/>
      <c r="AP35" s="6"/>
      <c r="AQ35" s="6"/>
      <c r="AR35" s="6"/>
      <c r="AS35" s="6"/>
      <c r="AT35" s="6"/>
      <c r="AU35" s="6"/>
      <c r="AV35" s="6"/>
      <c r="AW35" s="6"/>
      <c r="AX35" s="6"/>
      <c r="AY35" s="6"/>
    </row>
    <row r="36" spans="2:51" ht="48.75" customHeight="1">
      <c r="B36" s="6"/>
      <c r="D36" s="6"/>
      <c r="E36" s="6"/>
      <c r="F36" s="6"/>
      <c r="H36" s="6"/>
      <c r="I36" s="6"/>
      <c r="J36" s="6"/>
      <c r="L36" s="6"/>
      <c r="M36" s="6"/>
      <c r="N36" s="6"/>
      <c r="O36" s="6"/>
      <c r="P36" s="6"/>
      <c r="Q36" s="6"/>
      <c r="R36" s="6"/>
      <c r="S36" s="6"/>
      <c r="T36" s="6"/>
      <c r="U36" s="6"/>
      <c r="V36" s="6"/>
      <c r="W36" s="6"/>
      <c r="Y36" s="6"/>
      <c r="AA36" s="6"/>
      <c r="AB36" s="6"/>
      <c r="AC36" s="6"/>
      <c r="AE36" s="6"/>
      <c r="AF36" s="6"/>
      <c r="AG36" s="6"/>
      <c r="AI36" s="6"/>
      <c r="AJ36" s="6"/>
      <c r="AK36" s="6"/>
      <c r="AL36" s="6"/>
      <c r="AM36" s="6"/>
      <c r="AN36" s="6"/>
      <c r="AO36" s="6"/>
      <c r="AP36" s="6"/>
      <c r="AQ36" s="6"/>
      <c r="AR36" s="6"/>
      <c r="AS36" s="6"/>
      <c r="AT36" s="6"/>
      <c r="AU36" s="6"/>
      <c r="AV36" s="6"/>
      <c r="AW36" s="6"/>
      <c r="AX36" s="6"/>
      <c r="AY36" s="6"/>
    </row>
    <row r="37" spans="2:51" ht="48.75" customHeight="1">
      <c r="B37" s="6"/>
      <c r="D37" s="6"/>
      <c r="E37" s="6"/>
      <c r="F37" s="6"/>
      <c r="H37" s="6"/>
      <c r="I37" s="6"/>
      <c r="J37" s="6"/>
      <c r="L37" s="6"/>
      <c r="M37" s="6"/>
      <c r="N37" s="6"/>
      <c r="O37" s="6"/>
      <c r="P37" s="6"/>
      <c r="Q37" s="6"/>
      <c r="R37" s="6"/>
      <c r="S37" s="6"/>
      <c r="T37" s="6"/>
      <c r="U37" s="6"/>
      <c r="V37" s="6"/>
      <c r="W37" s="6"/>
      <c r="Y37" s="6"/>
      <c r="AA37" s="6"/>
      <c r="AB37" s="6"/>
      <c r="AC37" s="6"/>
      <c r="AE37" s="6"/>
      <c r="AF37" s="6"/>
      <c r="AG37" s="6"/>
      <c r="AI37" s="6"/>
      <c r="AJ37" s="6"/>
      <c r="AK37" s="6"/>
      <c r="AL37" s="6"/>
      <c r="AM37" s="6"/>
      <c r="AN37" s="6"/>
      <c r="AO37" s="6"/>
      <c r="AP37" s="6"/>
      <c r="AQ37" s="6"/>
      <c r="AR37" s="6"/>
      <c r="AS37" s="6"/>
      <c r="AT37" s="6"/>
      <c r="AU37" s="6"/>
      <c r="AV37" s="6"/>
      <c r="AW37" s="6"/>
      <c r="AX37" s="6"/>
      <c r="AY37" s="6"/>
    </row>
    <row r="38" spans="2:51" ht="48.75" customHeight="1">
      <c r="B38" s="6"/>
      <c r="D38" s="6"/>
      <c r="E38" s="6"/>
      <c r="F38" s="6"/>
      <c r="H38" s="6"/>
      <c r="I38" s="6"/>
      <c r="J38" s="6"/>
      <c r="L38" s="6"/>
      <c r="M38" s="6"/>
      <c r="N38" s="6"/>
      <c r="O38" s="6"/>
      <c r="P38" s="6"/>
      <c r="Q38" s="6"/>
      <c r="R38" s="6"/>
      <c r="S38" s="6"/>
      <c r="T38" s="6"/>
      <c r="U38" s="6"/>
      <c r="V38" s="6"/>
      <c r="W38" s="6"/>
      <c r="Y38" s="6"/>
      <c r="AA38" s="6"/>
      <c r="AB38" s="6"/>
      <c r="AC38" s="6"/>
      <c r="AE38" s="6"/>
      <c r="AF38" s="6"/>
      <c r="AG38" s="6"/>
      <c r="AI38" s="6"/>
      <c r="AJ38" s="6"/>
      <c r="AK38" s="6"/>
      <c r="AL38" s="6"/>
      <c r="AM38" s="6"/>
      <c r="AN38" s="6"/>
      <c r="AO38" s="6"/>
      <c r="AP38" s="6"/>
      <c r="AQ38" s="6"/>
      <c r="AR38" s="6"/>
      <c r="AS38" s="6"/>
      <c r="AT38" s="6"/>
      <c r="AU38" s="6"/>
      <c r="AV38" s="6"/>
      <c r="AW38" s="6"/>
      <c r="AX38" s="6"/>
      <c r="AY38" s="6"/>
    </row>
    <row r="39" spans="2:51" ht="48.75" customHeight="1">
      <c r="B39" s="6"/>
      <c r="D39" s="6"/>
      <c r="E39" s="6"/>
      <c r="F39" s="6"/>
      <c r="H39" s="6"/>
      <c r="I39" s="6"/>
      <c r="J39" s="6"/>
      <c r="L39" s="6"/>
      <c r="M39" s="6"/>
      <c r="N39" s="6"/>
      <c r="O39" s="6"/>
      <c r="P39" s="6"/>
      <c r="Q39" s="6"/>
      <c r="R39" s="6"/>
      <c r="S39" s="6"/>
      <c r="T39" s="6"/>
      <c r="U39" s="6"/>
      <c r="V39" s="6"/>
      <c r="W39" s="6"/>
      <c r="Y39" s="6"/>
      <c r="AA39" s="6"/>
      <c r="AB39" s="6"/>
      <c r="AC39" s="6"/>
      <c r="AE39" s="6"/>
      <c r="AF39" s="6"/>
      <c r="AG39" s="6"/>
      <c r="AI39" s="6"/>
      <c r="AJ39" s="6"/>
      <c r="AK39" s="6"/>
      <c r="AL39" s="6"/>
      <c r="AM39" s="6"/>
      <c r="AN39" s="6"/>
      <c r="AO39" s="6"/>
      <c r="AP39" s="6"/>
      <c r="AQ39" s="6"/>
      <c r="AR39" s="6"/>
      <c r="AS39" s="6"/>
      <c r="AT39" s="6"/>
      <c r="AU39" s="6"/>
      <c r="AV39" s="6"/>
      <c r="AW39" s="6"/>
      <c r="AX39" s="6"/>
      <c r="AY39" s="6"/>
    </row>
    <row r="40" spans="2:51" ht="48.75" customHeight="1">
      <c r="B40" s="6"/>
      <c r="D40" s="6"/>
      <c r="E40" s="6"/>
      <c r="F40" s="6"/>
      <c r="H40" s="6"/>
      <c r="I40" s="6"/>
      <c r="J40" s="6"/>
      <c r="L40" s="6"/>
      <c r="M40" s="6"/>
      <c r="N40" s="6"/>
      <c r="O40" s="6"/>
      <c r="P40" s="6"/>
      <c r="Q40" s="6"/>
      <c r="R40" s="6"/>
      <c r="S40" s="6"/>
      <c r="T40" s="6"/>
      <c r="U40" s="6"/>
      <c r="V40" s="6"/>
      <c r="W40" s="6"/>
      <c r="Y40" s="6"/>
      <c r="AA40" s="6"/>
      <c r="AB40" s="6"/>
      <c r="AC40" s="6"/>
      <c r="AE40" s="6"/>
      <c r="AF40" s="6"/>
      <c r="AG40" s="6"/>
      <c r="AI40" s="6"/>
      <c r="AJ40" s="6"/>
      <c r="AK40" s="6"/>
      <c r="AL40" s="6"/>
      <c r="AM40" s="6"/>
      <c r="AN40" s="6"/>
      <c r="AO40" s="6"/>
      <c r="AP40" s="6"/>
      <c r="AQ40" s="6"/>
      <c r="AR40" s="6"/>
      <c r="AS40" s="6"/>
      <c r="AT40" s="6"/>
      <c r="AU40" s="6"/>
      <c r="AV40" s="6"/>
      <c r="AW40" s="6"/>
      <c r="AX40" s="6"/>
      <c r="AY40" s="6"/>
    </row>
    <row r="41" spans="2:51" ht="48.75" customHeight="1">
      <c r="B41" s="6"/>
      <c r="D41" s="6"/>
      <c r="E41" s="6"/>
      <c r="F41" s="6"/>
      <c r="H41" s="6"/>
      <c r="I41" s="6"/>
      <c r="J41" s="6"/>
      <c r="L41" s="6"/>
      <c r="M41" s="6"/>
      <c r="N41" s="6"/>
      <c r="O41" s="6"/>
      <c r="P41" s="6"/>
      <c r="Q41" s="6"/>
      <c r="R41" s="6"/>
      <c r="S41" s="6"/>
      <c r="T41" s="6"/>
      <c r="U41" s="6"/>
      <c r="V41" s="6"/>
      <c r="W41" s="6"/>
      <c r="Y41" s="6"/>
      <c r="AA41" s="6"/>
      <c r="AB41" s="6"/>
      <c r="AC41" s="6"/>
      <c r="AE41" s="6"/>
      <c r="AF41" s="6"/>
      <c r="AG41" s="6"/>
      <c r="AI41" s="6"/>
      <c r="AJ41" s="6"/>
      <c r="AK41" s="6"/>
      <c r="AL41" s="6"/>
      <c r="AM41" s="6"/>
      <c r="AN41" s="6"/>
      <c r="AO41" s="6"/>
      <c r="AP41" s="6"/>
      <c r="AQ41" s="6"/>
      <c r="AR41" s="6"/>
      <c r="AS41" s="6"/>
      <c r="AT41" s="6"/>
      <c r="AU41" s="6"/>
      <c r="AV41" s="6"/>
      <c r="AW41" s="6"/>
      <c r="AX41" s="6"/>
      <c r="AY41" s="6"/>
    </row>
    <row r="42" spans="2:51" ht="48.75" customHeight="1">
      <c r="B42" s="6"/>
      <c r="D42" s="6"/>
      <c r="E42" s="6"/>
      <c r="F42" s="6"/>
      <c r="H42" s="6"/>
      <c r="I42" s="6"/>
      <c r="J42" s="6"/>
      <c r="L42" s="6"/>
      <c r="M42" s="6"/>
      <c r="N42" s="6"/>
      <c r="O42" s="6"/>
      <c r="P42" s="6"/>
      <c r="Q42" s="6"/>
      <c r="R42" s="6"/>
      <c r="S42" s="6"/>
      <c r="T42" s="6"/>
      <c r="U42" s="6"/>
      <c r="V42" s="6"/>
      <c r="W42" s="6"/>
      <c r="Y42" s="6"/>
      <c r="AA42" s="6"/>
      <c r="AB42" s="6"/>
      <c r="AC42" s="6"/>
      <c r="AE42" s="6"/>
      <c r="AF42" s="6"/>
      <c r="AG42" s="6"/>
      <c r="AI42" s="6"/>
      <c r="AJ42" s="6"/>
      <c r="AK42" s="6"/>
      <c r="AL42" s="6"/>
      <c r="AM42" s="6"/>
      <c r="AN42" s="6"/>
      <c r="AO42" s="6"/>
      <c r="AP42" s="6"/>
      <c r="AQ42" s="6"/>
      <c r="AR42" s="6"/>
      <c r="AS42" s="6"/>
      <c r="AT42" s="6"/>
      <c r="AU42" s="6"/>
      <c r="AV42" s="6"/>
      <c r="AW42" s="6"/>
      <c r="AX42" s="6"/>
      <c r="AY42" s="6"/>
    </row>
    <row r="43" spans="2:51" ht="48.75" customHeight="1">
      <c r="B43" s="6"/>
      <c r="D43" s="6"/>
      <c r="E43" s="6"/>
      <c r="F43" s="6"/>
      <c r="H43" s="6"/>
      <c r="I43" s="6"/>
      <c r="J43" s="6"/>
      <c r="L43" s="6"/>
      <c r="M43" s="6"/>
      <c r="N43" s="6"/>
      <c r="O43" s="6"/>
      <c r="P43" s="6"/>
      <c r="Q43" s="6"/>
      <c r="R43" s="6"/>
      <c r="S43" s="6"/>
      <c r="T43" s="6"/>
      <c r="U43" s="6"/>
      <c r="V43" s="6"/>
      <c r="W43" s="6"/>
      <c r="Y43" s="6"/>
      <c r="AA43" s="6"/>
      <c r="AB43" s="6"/>
      <c r="AC43" s="6"/>
      <c r="AE43" s="6"/>
      <c r="AF43" s="6"/>
      <c r="AG43" s="6"/>
      <c r="AI43" s="6"/>
      <c r="AJ43" s="6"/>
      <c r="AK43" s="6"/>
      <c r="AL43" s="6"/>
      <c r="AM43" s="6"/>
      <c r="AN43" s="6"/>
      <c r="AO43" s="6"/>
      <c r="AP43" s="6"/>
      <c r="AQ43" s="6"/>
      <c r="AR43" s="6"/>
      <c r="AS43" s="6"/>
      <c r="AT43" s="6"/>
      <c r="AU43" s="6"/>
      <c r="AV43" s="6"/>
      <c r="AW43" s="6"/>
      <c r="AX43" s="6"/>
      <c r="AY43" s="6"/>
    </row>
    <row r="44" spans="2:51" ht="48.75" customHeight="1">
      <c r="B44" s="6"/>
      <c r="D44" s="6"/>
      <c r="E44" s="6"/>
      <c r="F44" s="6"/>
      <c r="H44" s="6"/>
      <c r="I44" s="6"/>
      <c r="J44" s="6"/>
      <c r="L44" s="6"/>
      <c r="M44" s="6"/>
      <c r="N44" s="6"/>
      <c r="O44" s="6"/>
      <c r="P44" s="6"/>
      <c r="Q44" s="6"/>
      <c r="R44" s="6"/>
      <c r="S44" s="6"/>
      <c r="T44" s="6"/>
      <c r="U44" s="6"/>
      <c r="V44" s="6"/>
      <c r="W44" s="6"/>
      <c r="Y44" s="6"/>
      <c r="AA44" s="6"/>
      <c r="AB44" s="6"/>
      <c r="AC44" s="6"/>
      <c r="AE44" s="6"/>
      <c r="AF44" s="6"/>
      <c r="AG44" s="6"/>
      <c r="AI44" s="6"/>
      <c r="AJ44" s="6"/>
      <c r="AK44" s="6"/>
      <c r="AL44" s="6"/>
      <c r="AM44" s="6"/>
      <c r="AN44" s="6"/>
      <c r="AO44" s="6"/>
      <c r="AP44" s="6"/>
      <c r="AQ44" s="6"/>
      <c r="AR44" s="6"/>
      <c r="AS44" s="6"/>
      <c r="AT44" s="6"/>
      <c r="AU44" s="6"/>
      <c r="AV44" s="6"/>
      <c r="AW44" s="6"/>
      <c r="AX44" s="6"/>
      <c r="AY44" s="6"/>
    </row>
    <row r="45" spans="2:51" ht="48.75" customHeight="1">
      <c r="B45" s="6"/>
      <c r="D45" s="6"/>
      <c r="E45" s="6"/>
      <c r="F45" s="6"/>
      <c r="H45" s="6"/>
      <c r="I45" s="6"/>
      <c r="J45" s="6"/>
      <c r="L45" s="6"/>
      <c r="M45" s="6"/>
      <c r="N45" s="6"/>
      <c r="O45" s="6"/>
      <c r="P45" s="6"/>
      <c r="Q45" s="6"/>
      <c r="R45" s="6"/>
      <c r="S45" s="6"/>
      <c r="T45" s="6"/>
      <c r="U45" s="6"/>
      <c r="V45" s="6"/>
      <c r="W45" s="6"/>
      <c r="Y45" s="6"/>
      <c r="AA45" s="6"/>
      <c r="AB45" s="6"/>
      <c r="AC45" s="6"/>
      <c r="AE45" s="6"/>
      <c r="AF45" s="6"/>
      <c r="AG45" s="6"/>
      <c r="AI45" s="6"/>
      <c r="AJ45" s="6"/>
      <c r="AK45" s="6"/>
      <c r="AL45" s="6"/>
      <c r="AM45" s="6"/>
      <c r="AN45" s="6"/>
      <c r="AO45" s="6"/>
      <c r="AP45" s="6"/>
      <c r="AQ45" s="6"/>
      <c r="AR45" s="6"/>
      <c r="AS45" s="6"/>
      <c r="AT45" s="6"/>
      <c r="AU45" s="6"/>
      <c r="AV45" s="6"/>
      <c r="AW45" s="6"/>
      <c r="AX45" s="6"/>
      <c r="AY45" s="6"/>
    </row>
    <row r="46" spans="2:51" ht="48.75" customHeight="1">
      <c r="B46" s="6"/>
      <c r="D46" s="6"/>
      <c r="E46" s="6"/>
      <c r="F46" s="6"/>
      <c r="H46" s="6"/>
      <c r="I46" s="6"/>
      <c r="J46" s="6"/>
      <c r="L46" s="6"/>
      <c r="M46" s="6"/>
      <c r="N46" s="6"/>
      <c r="O46" s="6"/>
      <c r="P46" s="6"/>
      <c r="Q46" s="6"/>
      <c r="R46" s="6"/>
      <c r="S46" s="6"/>
      <c r="T46" s="6"/>
      <c r="U46" s="6"/>
      <c r="V46" s="6"/>
      <c r="W46" s="6"/>
      <c r="Y46" s="6"/>
      <c r="AA46" s="6"/>
      <c r="AB46" s="6"/>
      <c r="AC46" s="6"/>
      <c r="AE46" s="6"/>
      <c r="AF46" s="6"/>
      <c r="AG46" s="6"/>
      <c r="AI46" s="6"/>
      <c r="AJ46" s="6"/>
      <c r="AK46" s="6"/>
      <c r="AL46" s="6"/>
      <c r="AM46" s="6"/>
      <c r="AN46" s="6"/>
      <c r="AO46" s="6"/>
      <c r="AP46" s="6"/>
      <c r="AQ46" s="6"/>
      <c r="AR46" s="6"/>
      <c r="AS46" s="6"/>
      <c r="AT46" s="6"/>
      <c r="AU46" s="6"/>
      <c r="AV46" s="6"/>
      <c r="AW46" s="6"/>
      <c r="AX46" s="6"/>
      <c r="AY46" s="6"/>
    </row>
    <row r="47" spans="2:51" ht="48.75" customHeight="1">
      <c r="B47" s="6"/>
      <c r="D47" s="6"/>
      <c r="E47" s="6"/>
      <c r="F47" s="6"/>
      <c r="H47" s="6"/>
      <c r="I47" s="6"/>
      <c r="J47" s="6"/>
      <c r="L47" s="6"/>
      <c r="M47" s="6"/>
      <c r="N47" s="6"/>
      <c r="O47" s="6"/>
      <c r="P47" s="6"/>
      <c r="Q47" s="6"/>
      <c r="R47" s="6"/>
      <c r="S47" s="6"/>
      <c r="T47" s="6"/>
      <c r="U47" s="6"/>
      <c r="V47" s="6"/>
      <c r="W47" s="6"/>
      <c r="Y47" s="6"/>
      <c r="AA47" s="6"/>
      <c r="AB47" s="6"/>
      <c r="AC47" s="6"/>
      <c r="AE47" s="6"/>
      <c r="AF47" s="6"/>
      <c r="AG47" s="6"/>
      <c r="AI47" s="6"/>
      <c r="AJ47" s="6"/>
      <c r="AK47" s="6"/>
      <c r="AL47" s="6"/>
      <c r="AM47" s="6"/>
      <c r="AN47" s="6"/>
      <c r="AO47" s="6"/>
      <c r="AP47" s="6"/>
      <c r="AQ47" s="6"/>
      <c r="AR47" s="6"/>
      <c r="AS47" s="6"/>
      <c r="AT47" s="6"/>
      <c r="AU47" s="6"/>
      <c r="AV47" s="6"/>
      <c r="AW47" s="6"/>
      <c r="AX47" s="6"/>
      <c r="AY47" s="6"/>
    </row>
    <row r="48" spans="2:51" ht="48.75" customHeight="1">
      <c r="B48" s="6"/>
      <c r="D48" s="6"/>
      <c r="E48" s="6"/>
      <c r="F48" s="6"/>
      <c r="H48" s="6"/>
      <c r="I48" s="6"/>
      <c r="J48" s="6"/>
      <c r="L48" s="6"/>
      <c r="M48" s="6"/>
      <c r="N48" s="6"/>
      <c r="O48" s="6"/>
      <c r="P48" s="6"/>
      <c r="Q48" s="6"/>
      <c r="R48" s="6"/>
      <c r="S48" s="6"/>
      <c r="T48" s="6"/>
      <c r="U48" s="6"/>
      <c r="V48" s="6"/>
      <c r="W48" s="6"/>
      <c r="Y48" s="6"/>
      <c r="AA48" s="6"/>
      <c r="AB48" s="6"/>
      <c r="AC48" s="6"/>
      <c r="AE48" s="6"/>
      <c r="AF48" s="6"/>
      <c r="AG48" s="6"/>
      <c r="AI48" s="6"/>
      <c r="AJ48" s="6"/>
      <c r="AK48" s="6"/>
      <c r="AL48" s="6"/>
      <c r="AM48" s="6"/>
      <c r="AN48" s="6"/>
      <c r="AO48" s="6"/>
      <c r="AP48" s="6"/>
      <c r="AQ48" s="6"/>
      <c r="AR48" s="6"/>
      <c r="AS48" s="6"/>
      <c r="AT48" s="6"/>
      <c r="AU48" s="6"/>
      <c r="AV48" s="6"/>
      <c r="AW48" s="6"/>
      <c r="AX48" s="6"/>
      <c r="AY48" s="6"/>
    </row>
    <row r="49" spans="2:51" ht="48.75" customHeight="1">
      <c r="B49" s="6"/>
      <c r="D49" s="6"/>
      <c r="E49" s="6"/>
      <c r="F49" s="6"/>
      <c r="H49" s="6"/>
      <c r="I49" s="6"/>
      <c r="J49" s="6"/>
      <c r="L49" s="6"/>
      <c r="M49" s="6"/>
      <c r="N49" s="6"/>
      <c r="O49" s="6"/>
      <c r="P49" s="6"/>
      <c r="Q49" s="6"/>
      <c r="R49" s="6"/>
      <c r="S49" s="6"/>
      <c r="T49" s="6"/>
      <c r="U49" s="6"/>
      <c r="V49" s="6"/>
      <c r="W49" s="6"/>
      <c r="Y49" s="6"/>
      <c r="AA49" s="6"/>
      <c r="AB49" s="6"/>
      <c r="AC49" s="6"/>
      <c r="AE49" s="6"/>
      <c r="AF49" s="6"/>
      <c r="AG49" s="6"/>
      <c r="AI49" s="6"/>
      <c r="AJ49" s="6"/>
      <c r="AK49" s="6"/>
      <c r="AL49" s="6"/>
      <c r="AM49" s="6"/>
      <c r="AN49" s="6"/>
      <c r="AO49" s="6"/>
      <c r="AP49" s="6"/>
      <c r="AQ49" s="6"/>
      <c r="AR49" s="6"/>
      <c r="AS49" s="6"/>
      <c r="AT49" s="6"/>
      <c r="AU49" s="6"/>
      <c r="AV49" s="6"/>
      <c r="AW49" s="6"/>
      <c r="AX49" s="6"/>
      <c r="AY49" s="6"/>
    </row>
    <row r="50" spans="2:51" ht="48.75" customHeight="1">
      <c r="B50" s="6"/>
      <c r="D50" s="6"/>
      <c r="E50" s="6"/>
      <c r="F50" s="6"/>
      <c r="H50" s="6"/>
      <c r="I50" s="6"/>
      <c r="J50" s="6"/>
      <c r="L50" s="6"/>
      <c r="M50" s="6"/>
      <c r="N50" s="6"/>
      <c r="O50" s="6"/>
      <c r="P50" s="6"/>
      <c r="Q50" s="6"/>
      <c r="R50" s="6"/>
      <c r="S50" s="6"/>
      <c r="T50" s="6"/>
      <c r="U50" s="6"/>
      <c r="V50" s="6"/>
      <c r="W50" s="6"/>
      <c r="Y50" s="6"/>
      <c r="AA50" s="6"/>
      <c r="AB50" s="6"/>
      <c r="AC50" s="6"/>
      <c r="AE50" s="6"/>
      <c r="AF50" s="6"/>
      <c r="AG50" s="6"/>
      <c r="AI50" s="6"/>
      <c r="AJ50" s="6"/>
      <c r="AK50" s="6"/>
      <c r="AL50" s="6"/>
      <c r="AM50" s="6"/>
      <c r="AN50" s="6"/>
      <c r="AO50" s="6"/>
      <c r="AP50" s="6"/>
      <c r="AQ50" s="6"/>
      <c r="AR50" s="6"/>
      <c r="AS50" s="6"/>
      <c r="AT50" s="6"/>
      <c r="AU50" s="6"/>
      <c r="AV50" s="6"/>
      <c r="AW50" s="6"/>
      <c r="AX50" s="6"/>
      <c r="AY50" s="6"/>
    </row>
    <row r="51" spans="2:51" ht="48.75" customHeight="1">
      <c r="B51" s="6"/>
      <c r="D51" s="6"/>
      <c r="E51" s="6"/>
      <c r="F51" s="6"/>
      <c r="H51" s="6"/>
      <c r="I51" s="6"/>
      <c r="J51" s="6"/>
      <c r="L51" s="6"/>
      <c r="M51" s="6"/>
      <c r="N51" s="6"/>
      <c r="O51" s="6"/>
      <c r="P51" s="6"/>
      <c r="Q51" s="6"/>
      <c r="R51" s="6"/>
      <c r="S51" s="6"/>
      <c r="T51" s="6"/>
      <c r="U51" s="6"/>
      <c r="V51" s="6"/>
      <c r="W51" s="6"/>
      <c r="Y51" s="6"/>
      <c r="AA51" s="6"/>
      <c r="AB51" s="6"/>
      <c r="AC51" s="6"/>
      <c r="AE51" s="6"/>
      <c r="AF51" s="6"/>
      <c r="AG51" s="6"/>
      <c r="AI51" s="6"/>
      <c r="AJ51" s="6"/>
      <c r="AK51" s="6"/>
      <c r="AL51" s="6"/>
      <c r="AM51" s="6"/>
      <c r="AN51" s="6"/>
      <c r="AO51" s="6"/>
      <c r="AP51" s="6"/>
      <c r="AQ51" s="6"/>
      <c r="AR51" s="6"/>
      <c r="AS51" s="6"/>
      <c r="AT51" s="6"/>
      <c r="AU51" s="6"/>
      <c r="AV51" s="6"/>
      <c r="AW51" s="6"/>
      <c r="AX51" s="6"/>
      <c r="AY51" s="6"/>
    </row>
    <row r="52" spans="2:51" ht="48.75" customHeight="1">
      <c r="B52" s="6"/>
      <c r="D52" s="6"/>
      <c r="E52" s="6"/>
      <c r="F52" s="6"/>
      <c r="H52" s="6"/>
      <c r="I52" s="6"/>
      <c r="J52" s="6"/>
      <c r="L52" s="6"/>
      <c r="M52" s="6"/>
      <c r="N52" s="6"/>
      <c r="O52" s="6"/>
      <c r="P52" s="6"/>
      <c r="Q52" s="6"/>
      <c r="R52" s="6"/>
      <c r="S52" s="6"/>
      <c r="T52" s="6"/>
      <c r="U52" s="6"/>
      <c r="V52" s="6"/>
      <c r="W52" s="6"/>
      <c r="Y52" s="6"/>
      <c r="AA52" s="6"/>
      <c r="AB52" s="6"/>
      <c r="AC52" s="6"/>
      <c r="AE52" s="6"/>
      <c r="AF52" s="6"/>
      <c r="AG52" s="6"/>
      <c r="AI52" s="6"/>
      <c r="AJ52" s="6"/>
      <c r="AK52" s="6"/>
      <c r="AL52" s="6"/>
      <c r="AM52" s="6"/>
      <c r="AN52" s="6"/>
      <c r="AO52" s="6"/>
      <c r="AP52" s="6"/>
      <c r="AQ52" s="6"/>
      <c r="AR52" s="6"/>
      <c r="AS52" s="6"/>
      <c r="AT52" s="6"/>
      <c r="AU52" s="6"/>
      <c r="AV52" s="6"/>
      <c r="AW52" s="6"/>
      <c r="AX52" s="6"/>
      <c r="AY52" s="6"/>
    </row>
    <row r="53" spans="2:51" ht="48.75" customHeight="1">
      <c r="B53" s="6"/>
      <c r="D53" s="6"/>
      <c r="E53" s="6"/>
      <c r="F53" s="6"/>
      <c r="H53" s="6"/>
      <c r="I53" s="6"/>
      <c r="J53" s="6"/>
      <c r="L53" s="6"/>
      <c r="M53" s="6"/>
      <c r="N53" s="6"/>
      <c r="O53" s="6"/>
      <c r="P53" s="6"/>
      <c r="Q53" s="6"/>
      <c r="R53" s="6"/>
      <c r="S53" s="6"/>
      <c r="T53" s="6"/>
      <c r="U53" s="6"/>
      <c r="V53" s="6"/>
      <c r="W53" s="6"/>
      <c r="Y53" s="6"/>
      <c r="AA53" s="6"/>
      <c r="AB53" s="6"/>
      <c r="AC53" s="6"/>
      <c r="AE53" s="6"/>
      <c r="AF53" s="6"/>
      <c r="AG53" s="6"/>
      <c r="AI53" s="6"/>
      <c r="AJ53" s="6"/>
      <c r="AK53" s="6"/>
      <c r="AL53" s="6"/>
      <c r="AM53" s="6"/>
      <c r="AN53" s="6"/>
      <c r="AO53" s="6"/>
      <c r="AP53" s="6"/>
      <c r="AQ53" s="6"/>
      <c r="AR53" s="6"/>
      <c r="AS53" s="6"/>
      <c r="AT53" s="6"/>
      <c r="AU53" s="6"/>
      <c r="AV53" s="6"/>
      <c r="AW53" s="6"/>
      <c r="AX53" s="6"/>
      <c r="AY53" s="6"/>
    </row>
  </sheetData>
  <sheetProtection password="C4CC" sheet="1"/>
  <mergeCells count="191">
    <mergeCell ref="AA28:AC28"/>
    <mergeCell ref="AE28:AG28"/>
    <mergeCell ref="AI28:AK28"/>
    <mergeCell ref="AM28:AO28"/>
    <mergeCell ref="AQ28:AS28"/>
    <mergeCell ref="AA30:AC30"/>
    <mergeCell ref="AE30:AG30"/>
    <mergeCell ref="AI30:AK30"/>
    <mergeCell ref="AM30:AO30"/>
    <mergeCell ref="AQ30:AS30"/>
    <mergeCell ref="AQ25:AS25"/>
    <mergeCell ref="AA26:AC26"/>
    <mergeCell ref="AE26:AG26"/>
    <mergeCell ref="AI26:AK26"/>
    <mergeCell ref="AM26:AO26"/>
    <mergeCell ref="AQ26:AS26"/>
    <mergeCell ref="AA23:AC23"/>
    <mergeCell ref="AE23:AG23"/>
    <mergeCell ref="AI23:AK23"/>
    <mergeCell ref="AM23:AO23"/>
    <mergeCell ref="AQ23:AS23"/>
    <mergeCell ref="X25:X26"/>
    <mergeCell ref="AA25:AC25"/>
    <mergeCell ref="AE25:AG25"/>
    <mergeCell ref="AI25:AK25"/>
    <mergeCell ref="AM25:AO25"/>
    <mergeCell ref="AQ20:AS20"/>
    <mergeCell ref="AA21:AC21"/>
    <mergeCell ref="AE21:AG21"/>
    <mergeCell ref="AI21:AK21"/>
    <mergeCell ref="AM21:AO21"/>
    <mergeCell ref="AQ21:AS21"/>
    <mergeCell ref="AA18:AC18"/>
    <mergeCell ref="AE18:AG18"/>
    <mergeCell ref="AI18:AK18"/>
    <mergeCell ref="AM18:AO18"/>
    <mergeCell ref="AQ18:AS18"/>
    <mergeCell ref="X20:X21"/>
    <mergeCell ref="AA20:AC20"/>
    <mergeCell ref="AE20:AG20"/>
    <mergeCell ref="AI20:AK20"/>
    <mergeCell ref="AM20:AO20"/>
    <mergeCell ref="AQ15:AS15"/>
    <mergeCell ref="AA16:AC16"/>
    <mergeCell ref="AE16:AG16"/>
    <mergeCell ref="AI16:AK16"/>
    <mergeCell ref="AM16:AO16"/>
    <mergeCell ref="AQ16:AS16"/>
    <mergeCell ref="AA12:AC12"/>
    <mergeCell ref="AE12:AG12"/>
    <mergeCell ref="AI12:AK12"/>
    <mergeCell ref="AM12:AO12"/>
    <mergeCell ref="AQ12:AS12"/>
    <mergeCell ref="X15:X16"/>
    <mergeCell ref="AA15:AC15"/>
    <mergeCell ref="AE15:AG15"/>
    <mergeCell ref="AI15:AK15"/>
    <mergeCell ref="AM15:AO15"/>
    <mergeCell ref="AA10:AC10"/>
    <mergeCell ref="AE10:AG10"/>
    <mergeCell ref="AI10:AK10"/>
    <mergeCell ref="AM10:AO10"/>
    <mergeCell ref="AQ10:AS10"/>
    <mergeCell ref="AA11:AC11"/>
    <mergeCell ref="AE11:AG11"/>
    <mergeCell ref="AI11:AK11"/>
    <mergeCell ref="AM11:AO11"/>
    <mergeCell ref="AQ11:AS11"/>
    <mergeCell ref="AM8:AO8"/>
    <mergeCell ref="AQ8:AS8"/>
    <mergeCell ref="AA9:AC9"/>
    <mergeCell ref="AE9:AG9"/>
    <mergeCell ref="AI9:AK9"/>
    <mergeCell ref="AM9:AO9"/>
    <mergeCell ref="AQ9:AS9"/>
    <mergeCell ref="AQ5:AS5"/>
    <mergeCell ref="X7:X12"/>
    <mergeCell ref="AA7:AC7"/>
    <mergeCell ref="AE7:AG7"/>
    <mergeCell ref="AI7:AK7"/>
    <mergeCell ref="AM7:AO7"/>
    <mergeCell ref="AQ7:AS7"/>
    <mergeCell ref="AA8:AC8"/>
    <mergeCell ref="AE8:AG8"/>
    <mergeCell ref="AI8:AK8"/>
    <mergeCell ref="X4:X5"/>
    <mergeCell ref="AA4:AC4"/>
    <mergeCell ref="AF4:AG4"/>
    <mergeCell ref="AI4:AK4"/>
    <mergeCell ref="AM4:AO4"/>
    <mergeCell ref="AQ4:AS4"/>
    <mergeCell ref="AA5:AC5"/>
    <mergeCell ref="AF5:AG5"/>
    <mergeCell ref="AI5:AK5"/>
    <mergeCell ref="AM5:AO5"/>
    <mergeCell ref="BO2:BR2"/>
    <mergeCell ref="A15:A16"/>
    <mergeCell ref="A20:A21"/>
    <mergeCell ref="A7:A12"/>
    <mergeCell ref="D7:F7"/>
    <mergeCell ref="D8:F8"/>
    <mergeCell ref="D9:F9"/>
    <mergeCell ref="D10:F10"/>
    <mergeCell ref="D11:F11"/>
    <mergeCell ref="D4:F4"/>
    <mergeCell ref="D28:F28"/>
    <mergeCell ref="D30:F30"/>
    <mergeCell ref="A25:A26"/>
    <mergeCell ref="A4:A5"/>
    <mergeCell ref="D5:F5"/>
    <mergeCell ref="D12:F12"/>
    <mergeCell ref="D21:F21"/>
    <mergeCell ref="D23:F23"/>
    <mergeCell ref="D15:F15"/>
    <mergeCell ref="D16:F16"/>
    <mergeCell ref="H7:J7"/>
    <mergeCell ref="H8:J8"/>
    <mergeCell ref="D25:F25"/>
    <mergeCell ref="D26:F26"/>
    <mergeCell ref="D18:F18"/>
    <mergeCell ref="D20:F20"/>
    <mergeCell ref="H9:J9"/>
    <mergeCell ref="H10:J10"/>
    <mergeCell ref="H11:J11"/>
    <mergeCell ref="H12:J12"/>
    <mergeCell ref="H21:J21"/>
    <mergeCell ref="H23:J23"/>
    <mergeCell ref="H25:J25"/>
    <mergeCell ref="H26:J26"/>
    <mergeCell ref="H15:J15"/>
    <mergeCell ref="H16:J16"/>
    <mergeCell ref="H18:J18"/>
    <mergeCell ref="H20:J20"/>
    <mergeCell ref="H28:J28"/>
    <mergeCell ref="H30:J30"/>
    <mergeCell ref="L4:N4"/>
    <mergeCell ref="L5:N5"/>
    <mergeCell ref="L7:N7"/>
    <mergeCell ref="L8:N8"/>
    <mergeCell ref="L9:N9"/>
    <mergeCell ref="L10:N10"/>
    <mergeCell ref="L11:N11"/>
    <mergeCell ref="L12:N12"/>
    <mergeCell ref="L21:N21"/>
    <mergeCell ref="L23:N23"/>
    <mergeCell ref="L25:N25"/>
    <mergeCell ref="L26:N26"/>
    <mergeCell ref="L15:N15"/>
    <mergeCell ref="L16:N16"/>
    <mergeCell ref="L18:N18"/>
    <mergeCell ref="L20:N20"/>
    <mergeCell ref="L28:N28"/>
    <mergeCell ref="L30:N30"/>
    <mergeCell ref="P4:R4"/>
    <mergeCell ref="P5:R5"/>
    <mergeCell ref="P7:R7"/>
    <mergeCell ref="P8:R8"/>
    <mergeCell ref="P9:R9"/>
    <mergeCell ref="P10:R10"/>
    <mergeCell ref="P11:R11"/>
    <mergeCell ref="P12:R12"/>
    <mergeCell ref="T28:V28"/>
    <mergeCell ref="T30:V30"/>
    <mergeCell ref="T4:V4"/>
    <mergeCell ref="T5:V5"/>
    <mergeCell ref="T7:V7"/>
    <mergeCell ref="T8:V8"/>
    <mergeCell ref="T9:V9"/>
    <mergeCell ref="T10:V10"/>
    <mergeCell ref="T11:V11"/>
    <mergeCell ref="T12:V12"/>
    <mergeCell ref="P15:R15"/>
    <mergeCell ref="P16:R16"/>
    <mergeCell ref="P18:R18"/>
    <mergeCell ref="P20:R20"/>
    <mergeCell ref="P28:R28"/>
    <mergeCell ref="P30:R30"/>
    <mergeCell ref="P21:R21"/>
    <mergeCell ref="P23:R23"/>
    <mergeCell ref="P25:R25"/>
    <mergeCell ref="P26:R26"/>
    <mergeCell ref="T25:V25"/>
    <mergeCell ref="T26:V26"/>
    <mergeCell ref="T15:V15"/>
    <mergeCell ref="T16:V16"/>
    <mergeCell ref="I4:J4"/>
    <mergeCell ref="I5:J5"/>
    <mergeCell ref="T21:V21"/>
    <mergeCell ref="T23:V23"/>
    <mergeCell ref="T18:V18"/>
    <mergeCell ref="T20:V20"/>
  </mergeCells>
  <conditionalFormatting sqref="C15 G20:G21 C25 C20 K25 G25:G26 K20">
    <cfRule type="expression" priority="43" dxfId="9" stopIfTrue="1">
      <formula>OR(LEFT(C15,1)="A",C15="B+")</formula>
    </cfRule>
    <cfRule type="expression" priority="44" dxfId="8" stopIfTrue="1">
      <formula>OR(LEFT(C15,1)="B",LEFT(C15,1)="C")</formula>
    </cfRule>
    <cfRule type="expression" priority="45" dxfId="7" stopIfTrue="1">
      <formula>OR(LEFT(C15,1)="D",LEFT(C15,1)="E",LEFT(C15,1)="F")</formula>
    </cfRule>
  </conditionalFormatting>
  <conditionalFormatting sqref="O8:O13 O4:O5 S8:S13 S4:S5">
    <cfRule type="cellIs" priority="46" dxfId="31" operator="equal" stopIfTrue="1">
      <formula>"m"</formula>
    </cfRule>
  </conditionalFormatting>
  <conditionalFormatting sqref="G7:G13 K7:K13">
    <cfRule type="cellIs" priority="47" dxfId="31" operator="equal" stopIfTrue="1">
      <formula>0</formula>
    </cfRule>
  </conditionalFormatting>
  <conditionalFormatting sqref="S23 L8:N13 S25:S26 O23 O25:O26 O20:O21 S20:S21 S28 O28 O30 S30">
    <cfRule type="expression" priority="48" dxfId="0" stopIfTrue="1">
      <formula>$L$7=0</formula>
    </cfRule>
  </conditionalFormatting>
  <conditionalFormatting sqref="T7:V35">
    <cfRule type="expression" priority="51" dxfId="0" stopIfTrue="1">
      <formula>$T$7=0</formula>
    </cfRule>
  </conditionalFormatting>
  <conditionalFormatting sqref="G15:G16 K15:K16 O15:O16 S15:S16">
    <cfRule type="expression" priority="52" dxfId="121" stopIfTrue="1">
      <formula>OR(LEFT(G15,1)="A",G15="B+")</formula>
    </cfRule>
    <cfRule type="expression" priority="53" dxfId="119" stopIfTrue="1">
      <formula>OR(LEFT(G15,1)="B",LEFT(G15,1)="C")</formula>
    </cfRule>
    <cfRule type="expression" priority="54" dxfId="122" stopIfTrue="1">
      <formula>OR(LEFT(G15,1)="D",LEFT(G15,1)="E",LEFT(G15,1)="F")</formula>
    </cfRule>
  </conditionalFormatting>
  <conditionalFormatting sqref="L18:N18 L28:N28 L30:N30 L23:N23">
    <cfRule type="expression" priority="55" dxfId="0" stopIfTrue="1">
      <formula>$L$7=0</formula>
    </cfRule>
  </conditionalFormatting>
  <conditionalFormatting sqref="P18:R18 P23:R23 P28:R28 P30:R30">
    <cfRule type="expression" priority="56" dxfId="0" stopIfTrue="1">
      <formula>$P$7=0</formula>
    </cfRule>
  </conditionalFormatting>
  <conditionalFormatting sqref="T18:V18 T23:V23 T28:V28 T30:V30">
    <cfRule type="expression" priority="57" dxfId="0" stopIfTrue="1">
      <formula>$T$7=0</formula>
    </cfRule>
  </conditionalFormatting>
  <conditionalFormatting sqref="D15:F16 H15:J16 L15:N16 P15:R16 T15:V16 T20:V21 P20:R21 L20:N21 D20:F21 H20:J21 D25:F26 H25:J26 L25:N26 P25:R26 T25:V26">
    <cfRule type="expression" priority="58" dxfId="21" stopIfTrue="1">
      <formula>OR(LEFT(D15,1)="A",D15="B+")</formula>
    </cfRule>
    <cfRule type="expression" priority="59" dxfId="20" stopIfTrue="1">
      <formula>OR(LEFT(D15,1)="B",LEFT(D15,1)="C")</formula>
    </cfRule>
    <cfRule type="expression" priority="60" dxfId="19" stopIfTrue="1">
      <formula>OR(LEFT(D15,1)="D",LEFT(D15,1)="E",LEFT(D15,1)="F")</formula>
    </cfRule>
  </conditionalFormatting>
  <conditionalFormatting sqref="Z15 AD20:AD21 Z25 Z20 AH25 AD25:AD26 AH20">
    <cfRule type="expression" priority="40" dxfId="9" stopIfTrue="1">
      <formula>OR(LEFT(Z15,1)="A",Z15="B+")</formula>
    </cfRule>
    <cfRule type="expression" priority="41" dxfId="8" stopIfTrue="1">
      <formula>OR(LEFT(Z15,1)="B",LEFT(Z15,1)="C")</formula>
    </cfRule>
    <cfRule type="expression" priority="42" dxfId="7" stopIfTrue="1">
      <formula>OR(LEFT(Z15,1)="D",LEFT(Z15,1)="E",LEFT(Z15,1)="F")</formula>
    </cfRule>
  </conditionalFormatting>
  <conditionalFormatting sqref="AL8:AL13 AL4:AL5 AP8:AP13 AP4:AP5">
    <cfRule type="cellIs" priority="39" dxfId="31" operator="equal" stopIfTrue="1">
      <formula>"m"</formula>
    </cfRule>
  </conditionalFormatting>
  <conditionalFormatting sqref="AD7:AD13 AH7:AH13">
    <cfRule type="cellIs" priority="38" dxfId="31" operator="equal" stopIfTrue="1">
      <formula>0</formula>
    </cfRule>
  </conditionalFormatting>
  <conditionalFormatting sqref="AL20:AL21 AI8:AK13 AP25:AP26 AP20:AP21 AL25:AL26">
    <cfRule type="expression" priority="37" dxfId="0" stopIfTrue="1">
      <formula>$L$7=0</formula>
    </cfRule>
  </conditionalFormatting>
  <conditionalFormatting sqref="AM7:AO32">
    <cfRule type="expression" priority="35" dxfId="0" stopIfTrue="1">
      <formula>$AM$7=0</formula>
    </cfRule>
  </conditionalFormatting>
  <conditionalFormatting sqref="AQ7:AS45">
    <cfRule type="expression" priority="34" dxfId="0" stopIfTrue="1">
      <formula>$AQ$7=0</formula>
    </cfRule>
  </conditionalFormatting>
  <conditionalFormatting sqref="AD15:AD16 AH15:AH16 AL15:AL16 AP15:AP16">
    <cfRule type="expression" priority="31" dxfId="121" stopIfTrue="1">
      <formula>OR(LEFT(AD15,1)="A",AD15="B+")</formula>
    </cfRule>
    <cfRule type="expression" priority="32" dxfId="119" stopIfTrue="1">
      <formula>OR(LEFT(AD15,1)="B",LEFT(AD15,1)="C")</formula>
    </cfRule>
    <cfRule type="expression" priority="33" dxfId="122" stopIfTrue="1">
      <formula>OR(LEFT(AD15,1)="D",LEFT(AD15,1)="E",LEFT(AD15,1)="F")</formula>
    </cfRule>
  </conditionalFormatting>
  <conditionalFormatting sqref="AI18:AK18 AI28:AK28 AI30:AK30 AI23:AK23">
    <cfRule type="expression" priority="30" dxfId="0" stopIfTrue="1">
      <formula>$L$7=0</formula>
    </cfRule>
  </conditionalFormatting>
  <conditionalFormatting sqref="AM18:AO18 AM23:AO23 AM28:AO28 AM30:AO30">
    <cfRule type="expression" priority="29" dxfId="0" stopIfTrue="1">
      <formula>$P$7=0</formula>
    </cfRule>
  </conditionalFormatting>
  <conditionalFormatting sqref="AQ18:AS18 AQ23:AS23 AQ30:AS30 AQ28">
    <cfRule type="expression" priority="28" dxfId="0" stopIfTrue="1">
      <formula>$T$7=0</formula>
    </cfRule>
  </conditionalFormatting>
  <conditionalFormatting sqref="AA15:AC16 AE15:AG16 AI15:AK16 AM15:AO16 AQ15:AS16 AQ20:AS21 AM20:AO21 AI20:AK21 AA20:AC21 AE20:AG21 AA25:AC26 AE25:AG26 AI25:AK26 AM25:AO26 AQ25:AS26">
    <cfRule type="expression" priority="25" dxfId="21" stopIfTrue="1">
      <formula>OR(LEFT(AA15,1)="A",AA15="B+")</formula>
    </cfRule>
    <cfRule type="expression" priority="26" dxfId="20" stopIfTrue="1">
      <formula>OR(LEFT(AA15,1)="B",LEFT(AA15,1)="C")</formula>
    </cfRule>
    <cfRule type="expression" priority="27" dxfId="19" stopIfTrue="1">
      <formula>OR(LEFT(AA15,1)="D",LEFT(AA15,1)="E",LEFT(AA15,1)="F")</formula>
    </cfRule>
  </conditionalFormatting>
  <conditionalFormatting sqref="AL20">
    <cfRule type="expression" priority="22" dxfId="9" stopIfTrue="1">
      <formula>OR(LEFT(AL20,1)="A",AL20="B+")</formula>
    </cfRule>
    <cfRule type="expression" priority="23" dxfId="8" stopIfTrue="1">
      <formula>OR(LEFT(AL20,1)="B",LEFT(AL20,1)="C")</formula>
    </cfRule>
    <cfRule type="expression" priority="24" dxfId="7" stopIfTrue="1">
      <formula>OR(LEFT(AL20,1)="D",LEFT(AL20,1)="E",LEFT(AL20,1)="F")</formula>
    </cfRule>
  </conditionalFormatting>
  <conditionalFormatting sqref="AP20">
    <cfRule type="expression" priority="19" dxfId="9" stopIfTrue="1">
      <formula>OR(LEFT(AP20,1)="A",AP20="B+")</formula>
    </cfRule>
    <cfRule type="expression" priority="20" dxfId="8" stopIfTrue="1">
      <formula>OR(LEFT(AP20,1)="B",LEFT(AP20,1)="C")</formula>
    </cfRule>
    <cfRule type="expression" priority="21" dxfId="7" stopIfTrue="1">
      <formula>OR(LEFT(AP20,1)="D",LEFT(AP20,1)="E",LEFT(AP20,1)="F")</formula>
    </cfRule>
  </conditionalFormatting>
  <conditionalFormatting sqref="AP25">
    <cfRule type="expression" priority="16" dxfId="9" stopIfTrue="1">
      <formula>OR(LEFT(AP25,1)="A",AP25="B+")</formula>
    </cfRule>
    <cfRule type="expression" priority="17" dxfId="8" stopIfTrue="1">
      <formula>OR(LEFT(AP25,1)="B",LEFT(AP25,1)="C")</formula>
    </cfRule>
    <cfRule type="expression" priority="18" dxfId="7" stopIfTrue="1">
      <formula>OR(LEFT(AP25,1)="D",LEFT(AP25,1)="E",LEFT(AP25,1)="F")</formula>
    </cfRule>
  </conditionalFormatting>
  <conditionalFormatting sqref="AL25">
    <cfRule type="expression" priority="13" dxfId="9" stopIfTrue="1">
      <formula>OR(LEFT(AL25,1)="A",AL25="B+")</formula>
    </cfRule>
    <cfRule type="expression" priority="14" dxfId="8" stopIfTrue="1">
      <formula>OR(LEFT(AL25,1)="B",LEFT(AL25,1)="C")</formula>
    </cfRule>
    <cfRule type="expression" priority="15" dxfId="7" stopIfTrue="1">
      <formula>OR(LEFT(AL25,1)="D",LEFT(AL25,1)="E",LEFT(AL25,1)="F")</formula>
    </cfRule>
  </conditionalFormatting>
  <conditionalFormatting sqref="D7:F31">
    <cfRule type="expression" priority="12" dxfId="3" stopIfTrue="1">
      <formula>$D$7=0</formula>
    </cfRule>
  </conditionalFormatting>
  <conditionalFormatting sqref="H7:J35">
    <cfRule type="expression" priority="11" dxfId="3" stopIfTrue="1">
      <formula>$H$7=0</formula>
    </cfRule>
  </conditionalFormatting>
  <conditionalFormatting sqref="L7:N30">
    <cfRule type="expression" priority="10" dxfId="3" stopIfTrue="1">
      <formula>$L$7=0</formula>
    </cfRule>
  </conditionalFormatting>
  <conditionalFormatting sqref="P7:R33">
    <cfRule type="expression" priority="9" dxfId="3" stopIfTrue="1">
      <formula>$P$7=0</formula>
    </cfRule>
  </conditionalFormatting>
  <conditionalFormatting sqref="AA7:AC33">
    <cfRule type="expression" priority="7" dxfId="0" stopIfTrue="1">
      <formula>$AA$7=0</formula>
    </cfRule>
  </conditionalFormatting>
  <conditionalFormatting sqref="AE7:AG33">
    <cfRule type="expression" priority="6" dxfId="0" stopIfTrue="1">
      <formula>$AE$7=0</formula>
    </cfRule>
  </conditionalFormatting>
  <conditionalFormatting sqref="AI7:AK35">
    <cfRule type="expression" priority="5" dxfId="0" stopIfTrue="1">
      <formula>$AI$7=0</formula>
    </cfRule>
  </conditionalFormatting>
  <printOptions horizontalCentered="1"/>
  <pageMargins left="0.3937007874015748" right="0.7480314960629921" top="0.29" bottom="0.5118110236220472" header="0.29" footer="0.5118110236220472"/>
  <pageSetup fitToWidth="2" horizontalDpi="600" verticalDpi="600" orientation="landscape" paperSize="9" scale="42" r:id="rId2"/>
  <headerFooter alignWithMargins="0">
    <oddHeader>&amp;R&amp;"Frutiger LT Std 45 Light,Regular"&amp;8
</oddHeader>
  </headerFooter>
  <colBreaks count="1" manualBreakCount="1">
    <brk id="22" min="1" max="29" man="1"/>
  </colBreaks>
  <drawing r:id="rId1"/>
</worksheet>
</file>

<file path=xl/worksheets/sheet6.xml><?xml version="1.0" encoding="utf-8"?>
<worksheet xmlns="http://schemas.openxmlformats.org/spreadsheetml/2006/main" xmlns:r="http://schemas.openxmlformats.org/officeDocument/2006/relationships">
  <sheetPr codeName="Sheet7">
    <tabColor indexed="63"/>
  </sheetPr>
  <dimension ref="A1:AO18"/>
  <sheetViews>
    <sheetView showGridLines="0" zoomScalePageLayoutView="0" workbookViewId="0" topLeftCell="F1">
      <selection activeCell="O5" sqref="O5"/>
    </sheetView>
  </sheetViews>
  <sheetFormatPr defaultColWidth="17.00390625" defaultRowHeight="100.5" customHeight="1"/>
  <cols>
    <col min="1" max="1" width="7.8515625" style="107" customWidth="1"/>
    <col min="2" max="16384" width="17.00390625" style="107" customWidth="1"/>
  </cols>
  <sheetData>
    <row r="1" spans="2:41" ht="100.5" customHeight="1" thickBot="1">
      <c r="B1" s="108"/>
      <c r="C1" s="109" t="s">
        <v>3</v>
      </c>
      <c r="D1" s="110" t="s">
        <v>4</v>
      </c>
      <c r="E1" s="110" t="s">
        <v>5</v>
      </c>
      <c r="F1" s="110" t="s">
        <v>6</v>
      </c>
      <c r="G1" s="110" t="s">
        <v>28</v>
      </c>
      <c r="H1" s="110" t="s">
        <v>7</v>
      </c>
      <c r="I1" s="110" t="s">
        <v>8</v>
      </c>
      <c r="J1" s="110" t="s">
        <v>29</v>
      </c>
      <c r="K1" s="110" t="s">
        <v>9</v>
      </c>
      <c r="L1" s="110" t="s">
        <v>10</v>
      </c>
      <c r="M1" s="110" t="s">
        <v>11</v>
      </c>
      <c r="N1" s="111" t="s">
        <v>12</v>
      </c>
      <c r="P1" s="108"/>
      <c r="Q1" s="109" t="s">
        <v>3</v>
      </c>
      <c r="R1" s="110" t="s">
        <v>4</v>
      </c>
      <c r="S1" s="110" t="s">
        <v>5</v>
      </c>
      <c r="T1" s="110" t="s">
        <v>6</v>
      </c>
      <c r="U1" s="110" t="s">
        <v>28</v>
      </c>
      <c r="V1" s="110" t="s">
        <v>7</v>
      </c>
      <c r="W1" s="110" t="s">
        <v>8</v>
      </c>
      <c r="X1" s="110" t="s">
        <v>29</v>
      </c>
      <c r="Y1" s="110" t="s">
        <v>9</v>
      </c>
      <c r="Z1" s="110" t="s">
        <v>10</v>
      </c>
      <c r="AA1" s="110" t="s">
        <v>11</v>
      </c>
      <c r="AB1" s="111" t="s">
        <v>12</v>
      </c>
      <c r="AD1" s="108"/>
      <c r="AE1" s="109" t="s">
        <v>3</v>
      </c>
      <c r="AF1" s="110" t="s">
        <v>4</v>
      </c>
      <c r="AG1" s="110" t="s">
        <v>5</v>
      </c>
      <c r="AH1" s="110" t="s">
        <v>6</v>
      </c>
      <c r="AI1" s="110" t="s">
        <v>28</v>
      </c>
      <c r="AJ1" s="110" t="s">
        <v>7</v>
      </c>
      <c r="AK1" s="110" t="s">
        <v>8</v>
      </c>
      <c r="AL1" s="110" t="s">
        <v>29</v>
      </c>
      <c r="AM1" s="110" t="s">
        <v>9</v>
      </c>
      <c r="AN1" s="110" t="s">
        <v>10</v>
      </c>
      <c r="AO1" s="111" t="s">
        <v>11</v>
      </c>
    </row>
    <row r="2" spans="2:41" ht="100.5" customHeight="1">
      <c r="B2" s="112" t="s">
        <v>60</v>
      </c>
      <c r="C2" s="113" t="s">
        <v>101</v>
      </c>
      <c r="D2" s="113" t="s">
        <v>101</v>
      </c>
      <c r="E2" s="113" t="s">
        <v>101</v>
      </c>
      <c r="F2" s="113" t="s">
        <v>101</v>
      </c>
      <c r="G2" s="113" t="s">
        <v>64</v>
      </c>
      <c r="H2" s="113" t="s">
        <v>64</v>
      </c>
      <c r="I2" s="113" t="s">
        <v>93</v>
      </c>
      <c r="J2" s="113" t="s">
        <v>93</v>
      </c>
      <c r="K2" s="113" t="s">
        <v>93</v>
      </c>
      <c r="L2" s="113" t="s">
        <v>67</v>
      </c>
      <c r="M2" s="113" t="s">
        <v>66</v>
      </c>
      <c r="N2" s="113" t="s">
        <v>169</v>
      </c>
      <c r="P2" s="112" t="s">
        <v>60</v>
      </c>
      <c r="Q2" s="113" t="s">
        <v>80</v>
      </c>
      <c r="R2" s="113" t="s">
        <v>80</v>
      </c>
      <c r="S2" s="113" t="s">
        <v>80</v>
      </c>
      <c r="T2" s="113" t="s">
        <v>80</v>
      </c>
      <c r="U2" s="113" t="s">
        <v>81</v>
      </c>
      <c r="V2" s="113" t="s">
        <v>81</v>
      </c>
      <c r="W2" s="113" t="s">
        <v>82</v>
      </c>
      <c r="X2" s="113" t="s">
        <v>82</v>
      </c>
      <c r="Y2" s="113" t="s">
        <v>82</v>
      </c>
      <c r="Z2" s="113" t="s">
        <v>83</v>
      </c>
      <c r="AA2" s="113" t="s">
        <v>84</v>
      </c>
      <c r="AB2" s="113" t="s">
        <v>169</v>
      </c>
      <c r="AD2" s="112" t="s">
        <v>44</v>
      </c>
      <c r="AE2" s="113" t="s">
        <v>103</v>
      </c>
      <c r="AF2" s="113" t="s">
        <v>103</v>
      </c>
      <c r="AG2" s="113" t="s">
        <v>103</v>
      </c>
      <c r="AH2" s="113" t="s">
        <v>103</v>
      </c>
      <c r="AI2" s="113" t="s">
        <v>103</v>
      </c>
      <c r="AJ2" s="113" t="s">
        <v>103</v>
      </c>
      <c r="AK2" s="113" t="s">
        <v>90</v>
      </c>
      <c r="AL2" s="113" t="s">
        <v>90</v>
      </c>
      <c r="AM2" s="113" t="s">
        <v>90</v>
      </c>
      <c r="AN2" s="113" t="s">
        <v>90</v>
      </c>
      <c r="AO2" s="113" t="s">
        <v>90</v>
      </c>
    </row>
    <row r="3" spans="2:41" ht="100.5" customHeight="1">
      <c r="B3" s="114" t="s">
        <v>63</v>
      </c>
      <c r="C3" s="113" t="s">
        <v>101</v>
      </c>
      <c r="D3" s="113" t="s">
        <v>101</v>
      </c>
      <c r="E3" s="113" t="s">
        <v>101</v>
      </c>
      <c r="F3" s="113" t="s">
        <v>101</v>
      </c>
      <c r="G3" s="113" t="s">
        <v>64</v>
      </c>
      <c r="H3" s="113" t="s">
        <v>64</v>
      </c>
      <c r="I3" s="113" t="s">
        <v>93</v>
      </c>
      <c r="J3" s="113" t="s">
        <v>93</v>
      </c>
      <c r="K3" s="113" t="s">
        <v>93</v>
      </c>
      <c r="L3" s="113" t="s">
        <v>67</v>
      </c>
      <c r="M3" s="113" t="s">
        <v>66</v>
      </c>
      <c r="N3" s="113" t="s">
        <v>169</v>
      </c>
      <c r="P3" s="114" t="s">
        <v>63</v>
      </c>
      <c r="Q3" s="113" t="s">
        <v>80</v>
      </c>
      <c r="R3" s="113" t="s">
        <v>80</v>
      </c>
      <c r="S3" s="113" t="s">
        <v>80</v>
      </c>
      <c r="T3" s="113" t="s">
        <v>80</v>
      </c>
      <c r="U3" s="113" t="s">
        <v>81</v>
      </c>
      <c r="V3" s="113" t="s">
        <v>81</v>
      </c>
      <c r="W3" s="113" t="s">
        <v>82</v>
      </c>
      <c r="X3" s="113" t="s">
        <v>82</v>
      </c>
      <c r="Y3" s="113" t="s">
        <v>82</v>
      </c>
      <c r="Z3" s="113" t="s">
        <v>83</v>
      </c>
      <c r="AA3" s="113" t="s">
        <v>84</v>
      </c>
      <c r="AB3" s="113" t="s">
        <v>169</v>
      </c>
      <c r="AD3" s="114" t="s">
        <v>85</v>
      </c>
      <c r="AE3" s="113" t="s">
        <v>88</v>
      </c>
      <c r="AF3" s="113" t="s">
        <v>88</v>
      </c>
      <c r="AG3" s="113" t="s">
        <v>88</v>
      </c>
      <c r="AH3" s="113" t="s">
        <v>88</v>
      </c>
      <c r="AI3" s="113" t="s">
        <v>88</v>
      </c>
      <c r="AJ3" s="113" t="s">
        <v>88</v>
      </c>
      <c r="AK3" s="113" t="s">
        <v>89</v>
      </c>
      <c r="AL3" s="113" t="s">
        <v>89</v>
      </c>
      <c r="AM3" s="113" t="s">
        <v>89</v>
      </c>
      <c r="AN3" s="113" t="s">
        <v>89</v>
      </c>
      <c r="AO3" s="113" t="s">
        <v>89</v>
      </c>
    </row>
    <row r="4" spans="2:41" ht="100.5" customHeight="1">
      <c r="B4" s="114" t="s">
        <v>61</v>
      </c>
      <c r="C4" s="113" t="s">
        <v>101</v>
      </c>
      <c r="D4" s="113" t="s">
        <v>101</v>
      </c>
      <c r="E4" s="113" t="s">
        <v>101</v>
      </c>
      <c r="F4" s="113" t="s">
        <v>101</v>
      </c>
      <c r="G4" s="113" t="s">
        <v>65</v>
      </c>
      <c r="H4" s="113" t="s">
        <v>65</v>
      </c>
      <c r="I4" s="113" t="s">
        <v>65</v>
      </c>
      <c r="J4" s="113" t="s">
        <v>68</v>
      </c>
      <c r="K4" s="113" t="s">
        <v>68</v>
      </c>
      <c r="L4" s="113" t="s">
        <v>69</v>
      </c>
      <c r="M4" s="113" t="s">
        <v>69</v>
      </c>
      <c r="N4" s="113" t="s">
        <v>169</v>
      </c>
      <c r="P4" s="114" t="s">
        <v>61</v>
      </c>
      <c r="Q4" s="113" t="s">
        <v>80</v>
      </c>
      <c r="R4" s="113" t="s">
        <v>80</v>
      </c>
      <c r="S4" s="113" t="s">
        <v>80</v>
      </c>
      <c r="T4" s="113" t="s">
        <v>80</v>
      </c>
      <c r="U4" s="113" t="s">
        <v>81</v>
      </c>
      <c r="V4" s="113" t="s">
        <v>81</v>
      </c>
      <c r="W4" s="113" t="s">
        <v>82</v>
      </c>
      <c r="X4" s="113" t="s">
        <v>82</v>
      </c>
      <c r="Y4" s="113" t="s">
        <v>82</v>
      </c>
      <c r="Z4" s="113" t="s">
        <v>83</v>
      </c>
      <c r="AA4" s="113" t="s">
        <v>84</v>
      </c>
      <c r="AB4" s="113" t="s">
        <v>169</v>
      </c>
      <c r="AD4" s="114" t="s">
        <v>86</v>
      </c>
      <c r="AE4" s="113" t="s">
        <v>104</v>
      </c>
      <c r="AF4" s="113" t="s">
        <v>104</v>
      </c>
      <c r="AG4" s="113" t="s">
        <v>104</v>
      </c>
      <c r="AH4" s="113" t="s">
        <v>104</v>
      </c>
      <c r="AI4" s="113" t="s">
        <v>104</v>
      </c>
      <c r="AJ4" s="113" t="s">
        <v>104</v>
      </c>
      <c r="AK4" s="113" t="s">
        <v>105</v>
      </c>
      <c r="AL4" s="113" t="s">
        <v>105</v>
      </c>
      <c r="AM4" s="113" t="s">
        <v>105</v>
      </c>
      <c r="AN4" s="113" t="s">
        <v>106</v>
      </c>
      <c r="AO4" s="113" t="s">
        <v>106</v>
      </c>
    </row>
    <row r="5" spans="2:28" ht="100.5" customHeight="1">
      <c r="B5" s="114" t="s">
        <v>102</v>
      </c>
      <c r="C5" s="113" t="s">
        <v>101</v>
      </c>
      <c r="D5" s="113" t="s">
        <v>101</v>
      </c>
      <c r="E5" s="113" t="s">
        <v>101</v>
      </c>
      <c r="F5" s="113" t="s">
        <v>101</v>
      </c>
      <c r="G5" s="113" t="s">
        <v>65</v>
      </c>
      <c r="H5" s="113" t="s">
        <v>65</v>
      </c>
      <c r="I5" s="113" t="s">
        <v>65</v>
      </c>
      <c r="J5" s="113" t="s">
        <v>70</v>
      </c>
      <c r="K5" s="113" t="s">
        <v>70</v>
      </c>
      <c r="L5" s="113" t="s">
        <v>69</v>
      </c>
      <c r="M5" s="113" t="s">
        <v>69</v>
      </c>
      <c r="N5" s="113" t="s">
        <v>169</v>
      </c>
      <c r="P5" s="114" t="s">
        <v>102</v>
      </c>
      <c r="Q5" s="113" t="s">
        <v>80</v>
      </c>
      <c r="R5" s="113" t="s">
        <v>80</v>
      </c>
      <c r="S5" s="113" t="s">
        <v>80</v>
      </c>
      <c r="T5" s="113" t="s">
        <v>80</v>
      </c>
      <c r="U5" s="113" t="s">
        <v>81</v>
      </c>
      <c r="V5" s="113" t="s">
        <v>81</v>
      </c>
      <c r="W5" s="113" t="s">
        <v>82</v>
      </c>
      <c r="X5" s="113" t="s">
        <v>82</v>
      </c>
      <c r="Y5" s="113" t="s">
        <v>82</v>
      </c>
      <c r="Z5" s="113" t="s">
        <v>83</v>
      </c>
      <c r="AA5" s="113" t="s">
        <v>84</v>
      </c>
      <c r="AB5" s="113" t="s">
        <v>169</v>
      </c>
    </row>
    <row r="6" spans="2:28" ht="100.5" customHeight="1" thickBot="1">
      <c r="B6" s="115" t="s">
        <v>62</v>
      </c>
      <c r="C6" s="113" t="s">
        <v>101</v>
      </c>
      <c r="D6" s="113" t="s">
        <v>101</v>
      </c>
      <c r="E6" s="113" t="s">
        <v>101</v>
      </c>
      <c r="F6" s="113" t="s">
        <v>101</v>
      </c>
      <c r="G6" s="116" t="s">
        <v>71</v>
      </c>
      <c r="H6" s="116" t="s">
        <v>71</v>
      </c>
      <c r="I6" s="116" t="s">
        <v>71</v>
      </c>
      <c r="J6" s="116" t="s">
        <v>71</v>
      </c>
      <c r="K6" s="116" t="s">
        <v>71</v>
      </c>
      <c r="L6" s="116" t="s">
        <v>71</v>
      </c>
      <c r="M6" s="116" t="s">
        <v>71</v>
      </c>
      <c r="N6" s="113" t="s">
        <v>169</v>
      </c>
      <c r="P6" s="117" t="s">
        <v>62</v>
      </c>
      <c r="Q6" s="113" t="s">
        <v>80</v>
      </c>
      <c r="R6" s="113" t="s">
        <v>80</v>
      </c>
      <c r="S6" s="113" t="s">
        <v>80</v>
      </c>
      <c r="T6" s="113" t="s">
        <v>80</v>
      </c>
      <c r="U6" s="113" t="s">
        <v>81</v>
      </c>
      <c r="V6" s="113" t="s">
        <v>81</v>
      </c>
      <c r="W6" s="113" t="s">
        <v>82</v>
      </c>
      <c r="X6" s="113" t="s">
        <v>82</v>
      </c>
      <c r="Y6" s="113" t="s">
        <v>82</v>
      </c>
      <c r="Z6" s="113" t="s">
        <v>83</v>
      </c>
      <c r="AA6" s="113" t="s">
        <v>84</v>
      </c>
      <c r="AB6" s="113" t="s">
        <v>169</v>
      </c>
    </row>
    <row r="7" spans="1:29" ht="100.5" customHeight="1">
      <c r="A7" s="118"/>
      <c r="B7" s="118"/>
      <c r="C7" s="118"/>
      <c r="D7" s="118"/>
      <c r="E7" s="118"/>
      <c r="F7" s="118"/>
      <c r="G7" s="119"/>
      <c r="H7" s="119"/>
      <c r="I7" s="119"/>
      <c r="J7" s="119"/>
      <c r="K7" s="119"/>
      <c r="L7" s="119"/>
      <c r="M7" s="119"/>
      <c r="N7" s="119"/>
      <c r="O7" s="118"/>
      <c r="AC7" s="118"/>
    </row>
    <row r="8" spans="1:29" ht="100.5" customHeight="1">
      <c r="A8" s="118"/>
      <c r="B8" s="118"/>
      <c r="C8" s="120"/>
      <c r="D8" s="120"/>
      <c r="E8" s="120"/>
      <c r="F8" s="120"/>
      <c r="G8" s="120"/>
      <c r="H8" s="120"/>
      <c r="I8" s="120"/>
      <c r="J8" s="120"/>
      <c r="K8" s="120"/>
      <c r="L8" s="120"/>
      <c r="M8" s="120"/>
      <c r="N8" s="120"/>
      <c r="O8" s="118"/>
      <c r="AC8" s="118"/>
    </row>
    <row r="9" spans="1:29" ht="100.5" customHeight="1">
      <c r="A9" s="118"/>
      <c r="B9" s="121"/>
      <c r="C9" s="119"/>
      <c r="D9" s="119"/>
      <c r="E9" s="119"/>
      <c r="F9" s="119"/>
      <c r="G9" s="119"/>
      <c r="H9" s="119"/>
      <c r="I9" s="119"/>
      <c r="J9" s="119"/>
      <c r="K9" s="119"/>
      <c r="L9" s="119"/>
      <c r="M9" s="119"/>
      <c r="N9" s="119"/>
      <c r="O9" s="118"/>
      <c r="AC9" s="118"/>
    </row>
    <row r="10" spans="1:29" ht="100.5" customHeight="1">
      <c r="A10" s="118"/>
      <c r="B10" s="121"/>
      <c r="C10" s="119"/>
      <c r="D10" s="119"/>
      <c r="E10" s="119"/>
      <c r="F10" s="119"/>
      <c r="G10" s="119"/>
      <c r="H10" s="119"/>
      <c r="I10" s="119"/>
      <c r="J10" s="119"/>
      <c r="K10" s="119"/>
      <c r="L10" s="119"/>
      <c r="M10" s="119"/>
      <c r="N10" s="119"/>
      <c r="O10" s="118"/>
      <c r="AC10" s="118"/>
    </row>
    <row r="11" spans="1:29" ht="100.5" customHeight="1">
      <c r="A11" s="118"/>
      <c r="B11" s="121"/>
      <c r="C11" s="119"/>
      <c r="D11" s="119"/>
      <c r="E11" s="119"/>
      <c r="F11" s="119"/>
      <c r="G11" s="119"/>
      <c r="H11" s="119"/>
      <c r="I11" s="119"/>
      <c r="J11" s="119"/>
      <c r="K11" s="119"/>
      <c r="L11" s="119"/>
      <c r="M11" s="119"/>
      <c r="N11" s="119"/>
      <c r="O11" s="118"/>
      <c r="AC11" s="118"/>
    </row>
    <row r="12" spans="1:29" ht="100.5" customHeight="1">
      <c r="A12" s="118"/>
      <c r="B12" s="121"/>
      <c r="C12" s="119"/>
      <c r="D12" s="119"/>
      <c r="E12" s="119"/>
      <c r="F12" s="119"/>
      <c r="G12" s="119"/>
      <c r="H12" s="119"/>
      <c r="I12" s="119"/>
      <c r="J12" s="119"/>
      <c r="K12" s="119"/>
      <c r="L12" s="119"/>
      <c r="M12" s="119"/>
      <c r="N12" s="119"/>
      <c r="O12" s="118"/>
      <c r="AC12" s="118"/>
    </row>
    <row r="13" spans="1:29" ht="100.5" customHeight="1">
      <c r="A13" s="118"/>
      <c r="B13" s="121"/>
      <c r="C13" s="119"/>
      <c r="D13" s="119"/>
      <c r="E13" s="119"/>
      <c r="F13" s="119"/>
      <c r="G13" s="119"/>
      <c r="H13" s="119"/>
      <c r="I13" s="119"/>
      <c r="J13" s="119"/>
      <c r="K13" s="119"/>
      <c r="L13" s="119"/>
      <c r="M13" s="119"/>
      <c r="N13" s="119"/>
      <c r="O13" s="118"/>
      <c r="AC13" s="118"/>
    </row>
    <row r="14" spans="1:29" ht="100.5" customHeight="1">
      <c r="A14" s="118"/>
      <c r="B14" s="118"/>
      <c r="C14" s="118"/>
      <c r="D14" s="118"/>
      <c r="E14" s="118"/>
      <c r="F14" s="118"/>
      <c r="G14" s="118"/>
      <c r="H14" s="118"/>
      <c r="I14" s="118"/>
      <c r="J14" s="118"/>
      <c r="K14" s="118"/>
      <c r="L14" s="118"/>
      <c r="M14" s="118"/>
      <c r="N14" s="118"/>
      <c r="O14" s="118"/>
      <c r="AC14" s="118"/>
    </row>
    <row r="15" spans="1:29" ht="100.5" customHeight="1">
      <c r="A15" s="118"/>
      <c r="B15" s="118"/>
      <c r="C15" s="118"/>
      <c r="D15" s="118"/>
      <c r="E15" s="118"/>
      <c r="F15" s="118"/>
      <c r="G15" s="118"/>
      <c r="H15" s="118"/>
      <c r="I15" s="118"/>
      <c r="J15" s="118"/>
      <c r="K15" s="118"/>
      <c r="L15" s="118"/>
      <c r="M15" s="118"/>
      <c r="N15" s="118"/>
      <c r="O15" s="118"/>
      <c r="AC15" s="118"/>
    </row>
    <row r="16" spans="1:29" ht="100.5" customHeight="1">
      <c r="A16" s="118"/>
      <c r="B16" s="118"/>
      <c r="C16" s="118"/>
      <c r="D16" s="118"/>
      <c r="E16" s="118"/>
      <c r="F16" s="118"/>
      <c r="G16" s="118"/>
      <c r="H16" s="118"/>
      <c r="I16" s="118"/>
      <c r="J16" s="118"/>
      <c r="K16" s="118"/>
      <c r="L16" s="118"/>
      <c r="M16" s="118"/>
      <c r="N16" s="118"/>
      <c r="O16" s="118"/>
      <c r="AC16" s="118"/>
    </row>
    <row r="17" spans="1:29" ht="100.5" customHeight="1">
      <c r="A17" s="118"/>
      <c r="B17" s="118"/>
      <c r="C17" s="118"/>
      <c r="D17" s="118"/>
      <c r="E17" s="118"/>
      <c r="F17" s="118"/>
      <c r="G17" s="118"/>
      <c r="H17" s="118"/>
      <c r="I17" s="118"/>
      <c r="J17" s="118"/>
      <c r="K17" s="118"/>
      <c r="L17" s="118"/>
      <c r="M17" s="118"/>
      <c r="N17" s="118"/>
      <c r="O17" s="118"/>
      <c r="AC17" s="118"/>
    </row>
    <row r="18" spans="1:29" ht="100.5" customHeight="1">
      <c r="A18" s="118"/>
      <c r="B18" s="118"/>
      <c r="C18" s="118"/>
      <c r="D18" s="118"/>
      <c r="E18" s="118"/>
      <c r="F18" s="118"/>
      <c r="G18" s="118"/>
      <c r="H18" s="118"/>
      <c r="I18" s="118"/>
      <c r="J18" s="118"/>
      <c r="K18" s="118"/>
      <c r="L18" s="118"/>
      <c r="M18" s="118"/>
      <c r="N18" s="118"/>
      <c r="O18" s="118"/>
      <c r="AC18" s="118"/>
    </row>
  </sheetData>
  <sheetProtection/>
  <printOptions horizontalCentered="1"/>
  <pageMargins left="0.7874015748031497" right="0.7874015748031497" top="1.1811023622047245" bottom="0.7874015748031497" header="0.3937007874015748" footer="0.3937007874015748"/>
  <pageSetup horizontalDpi="600" verticalDpi="600" orientation="landscape" paperSize="9" scale="55" r:id="rId1"/>
  <headerFooter alignWithMargins="0">
    <oddHeader>&amp;L&amp;"Frutiger 45 Light,Regular"&amp;8&amp;T, &amp;D
&amp;R&amp;"Frutiger 45 Light,Regular"&amp;8copyright Intelligent Space Partnership
81 Rivington Street
London EC2A  3AY</oddHeader>
    <oddFooter>&amp;L&amp;"Frutiger 45 Light,Regular"&amp;8&amp;A, &amp;F&amp;R&amp;"Frutiger 45 Light,Regular"&amp;8&amp;P of &amp;N</oddFooter>
  </headerFooter>
  <rowBreaks count="1" manualBreakCount="1">
    <brk id="6" max="255" man="1"/>
  </rowBreaks>
  <colBreaks count="2" manualBreakCount="2">
    <brk id="14" max="5" man="1"/>
    <brk id="28" max="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Cusdin</dc:creator>
  <cp:keywords/>
  <dc:description/>
  <cp:lastModifiedBy>Gillian Iversen</cp:lastModifiedBy>
  <cp:lastPrinted>2010-01-25T11:07:45Z</cp:lastPrinted>
  <dcterms:created xsi:type="dcterms:W3CDTF">2003-10-20T13:02:33Z</dcterms:created>
  <dcterms:modified xsi:type="dcterms:W3CDTF">2010-04-07T12:47:09Z</dcterms:modified>
  <cp:category/>
  <cp:version/>
  <cp:contentType/>
  <cp:contentStatus/>
</cp:coreProperties>
</file>